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720" windowHeight="12225" firstSheet="1" activeTab="16"/>
  </bookViews>
  <sheets>
    <sheet name="Смета" sheetId="1" r:id="rId1"/>
    <sheet name="Баланс мес" sheetId="2" r:id="rId2"/>
    <sheet name="4.1" sheetId="3" r:id="rId3"/>
    <sheet name="4.3" sheetId="4" r:id="rId4"/>
    <sheet name="4.4" sheetId="5" r:id="rId5"/>
    <sheet name="4.5" sheetId="6" r:id="rId6"/>
    <sheet name="4.7" sheetId="7" r:id="rId7"/>
    <sheet name="4.8" sheetId="8" r:id="rId8"/>
    <sheet name="4.10" sheetId="9" r:id="rId9"/>
    <sheet name="Баланс" sheetId="10" r:id="rId10"/>
    <sheet name="Население" sheetId="11" r:id="rId11"/>
    <sheet name="5.1" sheetId="12" r:id="rId12"/>
    <sheet name="5.1.1" sheetId="13" r:id="rId13"/>
    <sheet name="5.1.2" sheetId="14" r:id="rId14"/>
    <sheet name="5.3" sheetId="15" r:id="rId15"/>
    <sheet name="5.4" sheetId="16" r:id="rId16"/>
    <sheet name="5.9" sheetId="17" r:id="rId17"/>
    <sheet name="6.1" sheetId="18" r:id="rId18"/>
    <sheet name="Прил.3.1" sheetId="19" r:id="rId19"/>
    <sheet name="Индексы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sz val="8"/>
            <rFont val="Arial"/>
            <family val="2"/>
          </rPr>
          <t># # #</t>
        </r>
      </text>
    </comment>
    <comment ref="B5" authorId="0">
      <text>
        <r>
          <rPr>
            <sz val="8"/>
            <rFont val="Arial"/>
            <family val="2"/>
          </rPr>
          <t># # #</t>
        </r>
      </text>
    </comment>
    <comment ref="B6" authorId="0">
      <text>
        <r>
          <rPr>
            <sz val="8"/>
            <rFont val="Arial"/>
            <family val="2"/>
          </rPr>
          <t>#12. # #</t>
        </r>
      </text>
    </comment>
    <comment ref="B7" authorId="0">
      <text>
        <r>
          <rPr>
            <sz val="8"/>
            <rFont val="Arial"/>
            <family val="2"/>
          </rPr>
          <t># # #</t>
        </r>
      </text>
    </comment>
    <comment ref="B8" authorId="0">
      <text>
        <r>
          <rPr>
            <sz val="8"/>
            <rFont val="Arial"/>
            <family val="2"/>
          </rPr>
          <t>#13.5.1. # #</t>
        </r>
      </text>
    </comment>
    <comment ref="H8" authorId="0">
      <text>
        <r>
          <rPr>
            <sz val="8"/>
            <rFont val="Arial"/>
            <family val="2"/>
          </rPr>
          <t>(0-0)*0/(100-0)</t>
        </r>
      </text>
    </comment>
    <comment ref="I8" authorId="0">
      <text>
        <r>
          <rPr>
            <sz val="8"/>
            <rFont val="Arial"/>
            <family val="2"/>
          </rPr>
          <t>(0-0)*0/(100-0)</t>
        </r>
      </text>
    </comment>
    <comment ref="J8" authorId="0">
      <text>
        <r>
          <rPr>
            <sz val="8"/>
            <rFont val="Arial"/>
            <family val="2"/>
          </rPr>
          <t>(0-0)*0/(100-0)</t>
        </r>
      </text>
    </comment>
    <comment ref="B9" authorId="0">
      <text>
        <r>
          <rPr>
            <sz val="8"/>
            <rFont val="Arial"/>
            <family val="2"/>
          </rPr>
          <t># # #</t>
        </r>
      </text>
    </comment>
    <comment ref="B10" authorId="0">
      <text>
        <r>
          <rPr>
            <sz val="8"/>
            <rFont val="Arial"/>
            <family val="2"/>
          </rPr>
          <t># # #</t>
        </r>
      </text>
    </comment>
    <comment ref="H10" authorId="0">
      <text>
        <r>
          <rPr>
            <sz val="8"/>
            <rFont val="Arial"/>
            <family val="2"/>
          </rPr>
          <t>(0+0)*0/(100-0)</t>
        </r>
      </text>
    </comment>
    <comment ref="I10" authorId="0">
      <text>
        <r>
          <rPr>
            <sz val="8"/>
            <rFont val="Arial"/>
            <family val="2"/>
          </rPr>
          <t>(0+0)*0/(100-0)</t>
        </r>
      </text>
    </comment>
    <comment ref="J10" authorId="0">
      <text>
        <r>
          <rPr>
            <sz val="8"/>
            <rFont val="Arial"/>
            <family val="2"/>
          </rPr>
          <t>(0+0)*0/(100-0)</t>
        </r>
      </text>
    </comment>
    <comment ref="B11" authorId="0">
      <text>
        <r>
          <rPr>
            <sz val="8"/>
            <rFont val="Arial"/>
            <family val="2"/>
          </rPr>
          <t># # #</t>
        </r>
      </text>
    </comment>
    <comment ref="B12" authorId="0">
      <text>
        <r>
          <rPr>
            <sz val="8"/>
            <rFont val="Arial"/>
            <family val="2"/>
          </rPr>
          <t># # #</t>
        </r>
      </text>
    </comment>
    <comment ref="B13" authorId="0">
      <text>
        <r>
          <rPr>
            <sz val="8"/>
            <rFont val="Arial"/>
            <family val="2"/>
          </rPr>
          <t>#4. # #</t>
        </r>
      </text>
    </comment>
    <comment ref="B14" authorId="0">
      <text>
        <r>
          <rPr>
            <sz val="8"/>
            <rFont val="Arial"/>
            <family val="2"/>
          </rPr>
          <t>#4. # #</t>
        </r>
      </text>
    </comment>
    <comment ref="B15" authorId="0">
      <text>
        <r>
          <rPr>
            <sz val="8"/>
            <rFont val="Arial"/>
            <family val="2"/>
          </rPr>
          <t># # #</t>
        </r>
      </text>
    </comment>
    <comment ref="B16" authorId="0">
      <text>
        <r>
          <rPr>
            <sz val="8"/>
            <rFont val="Arial"/>
            <family val="2"/>
          </rPr>
          <t>#4.1. # #</t>
        </r>
      </text>
    </comment>
    <comment ref="B17" authorId="0">
      <text>
        <r>
          <rPr>
            <sz val="8"/>
            <rFont val="Arial"/>
            <family val="2"/>
          </rPr>
          <t>#4.3. # #</t>
        </r>
      </text>
    </comment>
    <comment ref="B18" authorId="0">
      <text>
        <r>
          <rPr>
            <sz val="8"/>
            <rFont val="Arial"/>
            <family val="2"/>
          </rPr>
          <t>#4.5. # #</t>
        </r>
      </text>
    </comment>
    <comment ref="B19" authorId="0">
      <text>
        <r>
          <rPr>
            <sz val="8"/>
            <rFont val="Arial"/>
            <family val="2"/>
          </rPr>
          <t>#4.6. # #</t>
        </r>
      </text>
    </comment>
    <comment ref="B20" authorId="0">
      <text>
        <r>
          <rPr>
            <sz val="8"/>
            <rFont val="Arial"/>
            <family val="2"/>
          </rPr>
          <t># # #</t>
        </r>
      </text>
    </comment>
    <comment ref="B21" authorId="0">
      <text>
        <r>
          <rPr>
            <sz val="8"/>
            <rFont val="Arial"/>
            <family val="2"/>
          </rPr>
          <t># # #</t>
        </r>
      </text>
    </comment>
    <comment ref="B22" authorId="0">
      <text>
        <r>
          <rPr>
            <sz val="8"/>
            <rFont val="Arial"/>
            <family val="2"/>
          </rPr>
          <t># # #</t>
        </r>
      </text>
    </comment>
    <comment ref="B23" authorId="0">
      <text>
        <r>
          <rPr>
            <sz val="8"/>
            <rFont val="Arial"/>
            <family val="2"/>
          </rPr>
          <t># # #</t>
        </r>
      </text>
    </comment>
    <comment ref="B24" authorId="0">
      <text>
        <r>
          <rPr>
            <sz val="8"/>
            <rFont val="Arial"/>
            <family val="2"/>
          </rPr>
          <t># # #</t>
        </r>
      </text>
    </comment>
    <comment ref="B25" authorId="0">
      <text>
        <r>
          <rPr>
            <sz val="8"/>
            <rFont val="Arial"/>
            <family val="2"/>
          </rPr>
          <t># # #</t>
        </r>
      </text>
    </comment>
    <comment ref="B26" authorId="0">
      <text>
        <r>
          <rPr>
            <sz val="8"/>
            <rFont val="Arial"/>
            <family val="2"/>
          </rPr>
          <t># # #</t>
        </r>
      </text>
    </comment>
    <comment ref="B27" authorId="0">
      <text>
        <r>
          <rPr>
            <sz val="8"/>
            <rFont val="Arial"/>
            <family val="2"/>
          </rPr>
          <t># # #</t>
        </r>
      </text>
    </comment>
    <comment ref="B28" authorId="0">
      <text>
        <r>
          <rPr>
            <sz val="8"/>
            <rFont val="Arial"/>
            <family val="2"/>
          </rPr>
          <t>#5. # #</t>
        </r>
      </text>
    </comment>
    <comment ref="B29" authorId="0">
      <text>
        <r>
          <rPr>
            <sz val="8"/>
            <rFont val="Arial"/>
            <family val="2"/>
          </rPr>
          <t># # #</t>
        </r>
      </text>
    </comment>
    <comment ref="B30" authorId="0">
      <text>
        <r>
          <rPr>
            <sz val="8"/>
            <rFont val="Arial"/>
            <family val="2"/>
          </rPr>
          <t># # #</t>
        </r>
      </text>
    </comment>
    <comment ref="B31" authorId="0">
      <text>
        <r>
          <rPr>
            <sz val="8"/>
            <rFont val="Arial"/>
            <family val="2"/>
          </rPr>
          <t># # #</t>
        </r>
      </text>
    </comment>
    <comment ref="B32" authorId="0">
      <text>
        <r>
          <rPr>
            <sz val="8"/>
            <rFont val="Arial"/>
            <family val="2"/>
          </rPr>
          <t>#5.1. # #</t>
        </r>
      </text>
    </comment>
    <comment ref="B33" authorId="0">
      <text>
        <r>
          <rPr>
            <sz val="8"/>
            <rFont val="Arial"/>
            <family val="2"/>
          </rPr>
          <t>#5.1. # #</t>
        </r>
      </text>
    </comment>
    <comment ref="B34" authorId="0">
      <text>
        <r>
          <rPr>
            <sz val="8"/>
            <rFont val="Arial"/>
            <family val="2"/>
          </rPr>
          <t>#5.1.1. # #</t>
        </r>
      </text>
    </comment>
    <comment ref="B35" authorId="0">
      <text>
        <r>
          <rPr>
            <sz val="8"/>
            <rFont val="Arial"/>
            <family val="2"/>
          </rPr>
          <t>#5.1.2. # #</t>
        </r>
      </text>
    </comment>
    <comment ref="B36" authorId="0">
      <text>
        <r>
          <rPr>
            <sz val="8"/>
            <rFont val="Arial"/>
            <family val="2"/>
          </rPr>
          <t>#5.1.3. # #</t>
        </r>
      </text>
    </comment>
    <comment ref="B37" authorId="0">
      <text>
        <r>
          <rPr>
            <sz val="8"/>
            <rFont val="Arial"/>
            <family val="2"/>
          </rPr>
          <t>#5.2. # #</t>
        </r>
      </text>
    </comment>
    <comment ref="B38" authorId="0">
      <text>
        <r>
          <rPr>
            <sz val="8"/>
            <rFont val="Arial"/>
            <family val="2"/>
          </rPr>
          <t>#5.2.1. # #</t>
        </r>
      </text>
    </comment>
    <comment ref="B39" authorId="0">
      <text>
        <r>
          <rPr>
            <sz val="8"/>
            <rFont val="Arial"/>
            <family val="2"/>
          </rPr>
          <t>#5.2.2. # #</t>
        </r>
      </text>
    </comment>
    <comment ref="B40" authorId="0">
      <text>
        <r>
          <rPr>
            <sz val="8"/>
            <rFont val="Arial"/>
            <family val="2"/>
          </rPr>
          <t>#6. # #</t>
        </r>
      </text>
    </comment>
    <comment ref="B41" authorId="0">
      <text>
        <r>
          <rPr>
            <sz val="8"/>
            <rFont val="Arial"/>
            <family val="2"/>
          </rPr>
          <t>#6.1. # #</t>
        </r>
      </text>
    </comment>
    <comment ref="B42" authorId="0">
      <text>
        <r>
          <rPr>
            <sz val="8"/>
            <rFont val="Arial"/>
            <family val="2"/>
          </rPr>
          <t>#6.1.1. # #</t>
        </r>
      </text>
    </comment>
    <comment ref="B43" authorId="0">
      <text>
        <r>
          <rPr>
            <sz val="8"/>
            <rFont val="Arial"/>
            <family val="2"/>
          </rPr>
          <t>#6.1.3. # #</t>
        </r>
      </text>
    </comment>
    <comment ref="B44" authorId="0">
      <text>
        <r>
          <rPr>
            <sz val="8"/>
            <rFont val="Arial"/>
            <family val="2"/>
          </rPr>
          <t>#6.1.2. # #</t>
        </r>
      </text>
    </comment>
    <comment ref="B45" authorId="0">
      <text>
        <r>
          <rPr>
            <sz val="8"/>
            <rFont val="Arial"/>
            <family val="2"/>
          </rPr>
          <t>#6.2. # #</t>
        </r>
      </text>
    </comment>
    <comment ref="B46" authorId="0">
      <text>
        <r>
          <rPr>
            <sz val="8"/>
            <rFont val="Arial"/>
            <family val="2"/>
          </rPr>
          <t>#6.2.1. # #</t>
        </r>
      </text>
    </comment>
    <comment ref="B47" authorId="0">
      <text>
        <r>
          <rPr>
            <sz val="8"/>
            <rFont val="Arial"/>
            <family val="2"/>
          </rPr>
          <t>#6.2.3. # #</t>
        </r>
      </text>
    </comment>
    <comment ref="B48" authorId="0">
      <text>
        <r>
          <rPr>
            <sz val="8"/>
            <rFont val="Arial"/>
            <family val="2"/>
          </rPr>
          <t>#6.2.2. # #</t>
        </r>
      </text>
    </comment>
    <comment ref="B49" authorId="0">
      <text>
        <r>
          <rPr>
            <sz val="8"/>
            <rFont val="Arial"/>
            <family val="2"/>
          </rPr>
          <t>#6.3. # #</t>
        </r>
      </text>
    </comment>
    <comment ref="B50" authorId="0">
      <text>
        <r>
          <rPr>
            <sz val="8"/>
            <rFont val="Arial"/>
            <family val="2"/>
          </rPr>
          <t>#6.3.1. # #</t>
        </r>
      </text>
    </comment>
    <comment ref="B51" authorId="0">
      <text>
        <r>
          <rPr>
            <sz val="8"/>
            <rFont val="Arial"/>
            <family val="2"/>
          </rPr>
          <t>#6.3.3. # #</t>
        </r>
      </text>
    </comment>
    <comment ref="B52" authorId="0">
      <text>
        <r>
          <rPr>
            <sz val="8"/>
            <rFont val="Arial"/>
            <family val="2"/>
          </rPr>
          <t>#6.3.2. # #</t>
        </r>
      </text>
    </comment>
    <comment ref="B53" authorId="0">
      <text>
        <r>
          <rPr>
            <sz val="8"/>
            <rFont val="Arial"/>
            <family val="2"/>
          </rPr>
          <t>#6.4. # #</t>
        </r>
      </text>
    </comment>
    <comment ref="B54" authorId="0">
      <text>
        <r>
          <rPr>
            <sz val="8"/>
            <rFont val="Arial"/>
            <family val="2"/>
          </rPr>
          <t>#6.4.1. # #</t>
        </r>
      </text>
    </comment>
    <comment ref="B55" authorId="0">
      <text>
        <r>
          <rPr>
            <sz val="8"/>
            <rFont val="Arial"/>
            <family val="2"/>
          </rPr>
          <t>#6.4.3. # #</t>
        </r>
      </text>
    </comment>
    <comment ref="B56" authorId="0">
      <text>
        <r>
          <rPr>
            <sz val="8"/>
            <rFont val="Arial"/>
            <family val="2"/>
          </rPr>
          <t>#6.4.2. # #</t>
        </r>
      </text>
    </comment>
    <comment ref="B57" authorId="0">
      <text>
        <r>
          <rPr>
            <sz val="8"/>
            <rFont val="Arial"/>
            <family val="2"/>
          </rPr>
          <t>#6.5. # #</t>
        </r>
      </text>
    </comment>
    <comment ref="B58" authorId="0">
      <text>
        <r>
          <rPr>
            <sz val="8"/>
            <rFont val="Arial"/>
            <family val="2"/>
          </rPr>
          <t>#6.5.1. # #</t>
        </r>
      </text>
    </comment>
    <comment ref="B59" authorId="0">
      <text>
        <r>
          <rPr>
            <sz val="8"/>
            <rFont val="Arial"/>
            <family val="2"/>
          </rPr>
          <t>#6.5.3. # #</t>
        </r>
      </text>
    </comment>
    <comment ref="B60" authorId="0">
      <text>
        <r>
          <rPr>
            <sz val="8"/>
            <rFont val="Arial"/>
            <family val="2"/>
          </rPr>
          <t>#6.5.2. # #</t>
        </r>
      </text>
    </comment>
    <comment ref="B61" authorId="0">
      <text>
        <r>
          <rPr>
            <sz val="8"/>
            <rFont val="Arial"/>
            <family val="2"/>
          </rPr>
          <t>#7. # #</t>
        </r>
      </text>
    </comment>
    <comment ref="B62" authorId="0">
      <text>
        <r>
          <rPr>
            <sz val="8"/>
            <rFont val="Arial"/>
            <family val="2"/>
          </rPr>
          <t>#7.1. # #</t>
        </r>
      </text>
    </comment>
    <comment ref="H62" authorId="0">
      <text>
        <r>
          <rPr>
            <sz val="8"/>
            <rFont val="Arial"/>
            <family val="2"/>
          </rPr>
          <t>0*0/100</t>
        </r>
      </text>
    </comment>
    <comment ref="I62" authorId="0">
      <text>
        <r>
          <rPr>
            <sz val="8"/>
            <rFont val="Arial"/>
            <family val="2"/>
          </rPr>
          <t>0*0/100</t>
        </r>
      </text>
    </comment>
    <comment ref="J62" authorId="0">
      <text>
        <r>
          <rPr>
            <sz val="8"/>
            <rFont val="Arial"/>
            <family val="2"/>
          </rPr>
          <t>0*0/100</t>
        </r>
      </text>
    </comment>
    <comment ref="B63" authorId="0">
      <text>
        <r>
          <rPr>
            <sz val="8"/>
            <rFont val="Arial"/>
            <family val="2"/>
          </rPr>
          <t>#7.2. # #</t>
        </r>
      </text>
    </comment>
    <comment ref="H63" authorId="0">
      <text>
        <r>
          <rPr>
            <sz val="8"/>
            <rFont val="Arial"/>
            <family val="2"/>
          </rPr>
          <t>0*0/100</t>
        </r>
      </text>
    </comment>
    <comment ref="I63" authorId="0">
      <text>
        <r>
          <rPr>
            <sz val="8"/>
            <rFont val="Arial"/>
            <family val="2"/>
          </rPr>
          <t>0*0/100</t>
        </r>
      </text>
    </comment>
    <comment ref="J63" authorId="0">
      <text>
        <r>
          <rPr>
            <sz val="8"/>
            <rFont val="Arial"/>
            <family val="2"/>
          </rPr>
          <t>0*0/100</t>
        </r>
      </text>
    </comment>
    <comment ref="B64" authorId="0">
      <text>
        <r>
          <rPr>
            <sz val="8"/>
            <rFont val="Arial"/>
            <family val="2"/>
          </rPr>
          <t>#7.3. # #</t>
        </r>
      </text>
    </comment>
    <comment ref="H64" authorId="0">
      <text>
        <r>
          <rPr>
            <sz val="8"/>
            <rFont val="Arial"/>
            <family val="2"/>
          </rPr>
          <t>0*0/100</t>
        </r>
      </text>
    </comment>
    <comment ref="I64" authorId="0">
      <text>
        <r>
          <rPr>
            <sz val="8"/>
            <rFont val="Arial"/>
            <family val="2"/>
          </rPr>
          <t>0*0/100</t>
        </r>
      </text>
    </comment>
    <comment ref="J64" authorId="0">
      <text>
        <r>
          <rPr>
            <sz val="8"/>
            <rFont val="Arial"/>
            <family val="2"/>
          </rPr>
          <t>0*0/100</t>
        </r>
      </text>
    </comment>
    <comment ref="B65" authorId="0">
      <text>
        <r>
          <rPr>
            <sz val="8"/>
            <rFont val="Arial"/>
            <family val="2"/>
          </rPr>
          <t>#7.4. # #</t>
        </r>
      </text>
    </comment>
    <comment ref="H65" authorId="0">
      <text>
        <r>
          <rPr>
            <sz val="8"/>
            <rFont val="Arial"/>
            <family val="2"/>
          </rPr>
          <t>0*0/100</t>
        </r>
      </text>
    </comment>
    <comment ref="I65" authorId="0">
      <text>
        <r>
          <rPr>
            <sz val="8"/>
            <rFont val="Arial"/>
            <family val="2"/>
          </rPr>
          <t>0*0/100</t>
        </r>
      </text>
    </comment>
    <comment ref="J65" authorId="0">
      <text>
        <r>
          <rPr>
            <sz val="8"/>
            <rFont val="Arial"/>
            <family val="2"/>
          </rPr>
          <t>0*0/100</t>
        </r>
      </text>
    </comment>
    <comment ref="B66" authorId="0">
      <text>
        <r>
          <rPr>
            <sz val="8"/>
            <rFont val="Arial"/>
            <family val="2"/>
          </rPr>
          <t>#7.5. # #</t>
        </r>
      </text>
    </comment>
    <comment ref="H66" authorId="0">
      <text>
        <r>
          <rPr>
            <sz val="8"/>
            <rFont val="Arial"/>
            <family val="2"/>
          </rPr>
          <t>0*0/100</t>
        </r>
      </text>
    </comment>
    <comment ref="I66" authorId="0">
      <text>
        <r>
          <rPr>
            <sz val="8"/>
            <rFont val="Arial"/>
            <family val="2"/>
          </rPr>
          <t>0*0/100</t>
        </r>
      </text>
    </comment>
    <comment ref="J66" authorId="0">
      <text>
        <r>
          <rPr>
            <sz val="8"/>
            <rFont val="Arial"/>
            <family val="2"/>
          </rPr>
          <t>0*0/100</t>
        </r>
      </text>
    </comment>
    <comment ref="B67" authorId="0">
      <text>
        <r>
          <rPr>
            <sz val="8"/>
            <rFont val="Arial"/>
            <family val="2"/>
          </rPr>
          <t># # #</t>
        </r>
      </text>
    </comment>
    <comment ref="B68" authorId="0">
      <text>
        <r>
          <rPr>
            <sz val="8"/>
            <rFont val="Arial"/>
            <family val="2"/>
          </rPr>
          <t>#1.2. # #</t>
        </r>
      </text>
    </comment>
    <comment ref="B69" authorId="0">
      <text>
        <r>
          <rPr>
            <sz val="8"/>
            <rFont val="Arial"/>
            <family val="2"/>
          </rPr>
          <t>#1.2.1. # #</t>
        </r>
      </text>
    </comment>
    <comment ref="B70" authorId="0">
      <text>
        <r>
          <rPr>
            <sz val="8"/>
            <rFont val="Arial"/>
            <family val="2"/>
          </rPr>
          <t>#1.2.1.1. # #</t>
        </r>
      </text>
    </comment>
    <comment ref="B71" authorId="0">
      <text>
        <r>
          <rPr>
            <sz val="8"/>
            <rFont val="Arial"/>
            <family val="2"/>
          </rPr>
          <t>#1.2.1.2. # #</t>
        </r>
      </text>
    </comment>
    <comment ref="B72" authorId="0">
      <text>
        <r>
          <rPr>
            <sz val="8"/>
            <rFont val="Arial"/>
            <family val="2"/>
          </rPr>
          <t># # #</t>
        </r>
      </text>
    </comment>
    <comment ref="B73" authorId="0">
      <text>
        <r>
          <rPr>
            <sz val="8"/>
            <rFont val="Arial"/>
            <family val="2"/>
          </rPr>
          <t>#1.2.2. # #</t>
        </r>
      </text>
    </comment>
    <comment ref="B74" authorId="0">
      <text>
        <r>
          <rPr>
            <sz val="8"/>
            <rFont val="Arial"/>
            <family val="2"/>
          </rPr>
          <t>#1.2.2.1 # #</t>
        </r>
      </text>
    </comment>
    <comment ref="B75" authorId="0">
      <text>
        <r>
          <rPr>
            <sz val="8"/>
            <rFont val="Arial"/>
            <family val="2"/>
          </rPr>
          <t>#1.2.2.2 # #</t>
        </r>
      </text>
    </comment>
    <comment ref="B76" authorId="0">
      <text>
        <r>
          <rPr>
            <sz val="8"/>
            <rFont val="Arial"/>
            <family val="2"/>
          </rPr>
          <t># # #</t>
        </r>
      </text>
    </comment>
    <comment ref="B77" authorId="0">
      <text>
        <r>
          <rPr>
            <sz val="8"/>
            <rFont val="Arial"/>
            <family val="2"/>
          </rPr>
          <t>#3. # #</t>
        </r>
      </text>
    </comment>
    <comment ref="B78" authorId="0">
      <text>
        <r>
          <rPr>
            <sz val="8"/>
            <rFont val="Arial"/>
            <family val="2"/>
          </rPr>
          <t>#3.3. # #</t>
        </r>
      </text>
    </comment>
    <comment ref="B79" authorId="0">
      <text>
        <r>
          <rPr>
            <sz val="8"/>
            <rFont val="Arial"/>
            <family val="2"/>
          </rPr>
          <t>#3.2. # #</t>
        </r>
      </text>
    </comment>
    <comment ref="B80" authorId="0">
      <text>
        <r>
          <rPr>
            <sz val="8"/>
            <rFont val="Arial"/>
            <family val="2"/>
          </rPr>
          <t>#3.1. # #</t>
        </r>
      </text>
    </comment>
    <comment ref="B81" authorId="0">
      <text>
        <r>
          <rPr>
            <sz val="8"/>
            <rFont val="Arial"/>
            <family val="2"/>
          </rPr>
          <t># # #</t>
        </r>
      </text>
    </comment>
    <comment ref="B82" authorId="0">
      <text>
        <r>
          <rPr>
            <sz val="8"/>
            <rFont val="Arial"/>
            <family val="2"/>
          </rPr>
          <t>#2.1. # #</t>
        </r>
      </text>
    </comment>
    <comment ref="B83" authorId="0">
      <text>
        <r>
          <rPr>
            <sz val="8"/>
            <rFont val="Arial"/>
            <family val="2"/>
          </rPr>
          <t># # #</t>
        </r>
      </text>
    </comment>
    <comment ref="B84" authorId="0">
      <text>
        <r>
          <rPr>
            <sz val="8"/>
            <rFont val="Arial"/>
            <family val="2"/>
          </rPr>
          <t>#2.3. # #</t>
        </r>
      </text>
    </comment>
    <comment ref="B85" authorId="0">
      <text>
        <r>
          <rPr>
            <sz val="8"/>
            <rFont val="Arial"/>
            <family val="2"/>
          </rPr>
          <t>#1.1. # #</t>
        </r>
      </text>
    </comment>
    <comment ref="B86" authorId="0">
      <text>
        <r>
          <rPr>
            <sz val="8"/>
            <rFont val="Arial"/>
            <family val="2"/>
          </rPr>
          <t># # #</t>
        </r>
      </text>
    </comment>
    <comment ref="B87" authorId="0">
      <text>
        <r>
          <rPr>
            <sz val="8"/>
            <rFont val="Arial"/>
            <family val="2"/>
          </rPr>
          <t>#2.2. # #</t>
        </r>
      </text>
    </comment>
    <comment ref="B88" authorId="0">
      <text>
        <r>
          <rPr>
            <sz val="8"/>
            <rFont val="Arial"/>
            <family val="2"/>
          </rPr>
          <t>#1.3. # #</t>
        </r>
      </text>
    </comment>
    <comment ref="B89" authorId="0">
      <text>
        <r>
          <rPr>
            <sz val="8"/>
            <rFont val="Arial"/>
            <family val="2"/>
          </rPr>
          <t># # #</t>
        </r>
      </text>
    </comment>
    <comment ref="B90" authorId="0">
      <text>
        <r>
          <rPr>
            <sz val="8"/>
            <rFont val="Arial"/>
            <family val="2"/>
          </rPr>
          <t># # #</t>
        </r>
      </text>
    </comment>
    <comment ref="B91" authorId="0">
      <text>
        <r>
          <rPr>
            <sz val="8"/>
            <rFont val="Arial"/>
            <family val="2"/>
          </rPr>
          <t># # #</t>
        </r>
      </text>
    </comment>
    <comment ref="B92" authorId="0">
      <text>
        <r>
          <rPr>
            <sz val="8"/>
            <rFont val="Arial"/>
            <family val="2"/>
          </rPr>
          <t>#9.1. # #</t>
        </r>
      </text>
    </comment>
    <comment ref="B93" authorId="0">
      <text>
        <r>
          <rPr>
            <sz val="8"/>
            <rFont val="Arial"/>
            <family val="2"/>
          </rPr>
          <t># # #</t>
        </r>
      </text>
    </comment>
    <comment ref="B94" authorId="0">
      <text>
        <r>
          <rPr>
            <sz val="8"/>
            <rFont val="Arial"/>
            <family val="2"/>
          </rPr>
          <t># # #</t>
        </r>
      </text>
    </comment>
    <comment ref="B95" authorId="0">
      <text>
        <r>
          <rPr>
            <sz val="8"/>
            <rFont val="Arial"/>
            <family val="2"/>
          </rPr>
          <t># # #</t>
        </r>
      </text>
    </comment>
    <comment ref="B96" authorId="0">
      <text>
        <r>
          <rPr>
            <sz val="8"/>
            <rFont val="Arial"/>
            <family val="2"/>
          </rPr>
          <t># # #</t>
        </r>
      </text>
    </comment>
    <comment ref="B97" authorId="0">
      <text>
        <r>
          <rPr>
            <sz val="8"/>
            <rFont val="Arial"/>
            <family val="2"/>
          </rPr>
          <t># # #</t>
        </r>
      </text>
    </comment>
    <comment ref="B98" authorId="0">
      <text>
        <r>
          <rPr>
            <sz val="8"/>
            <rFont val="Arial"/>
            <family val="2"/>
          </rPr>
          <t># # #</t>
        </r>
      </text>
    </comment>
    <comment ref="B99" authorId="0">
      <text>
        <r>
          <rPr>
            <sz val="8"/>
            <rFont val="Arial"/>
            <family val="2"/>
          </rPr>
          <t>#9.4.2. # #</t>
        </r>
      </text>
    </comment>
    <comment ref="B100" authorId="0">
      <text>
        <r>
          <rPr>
            <sz val="8"/>
            <rFont val="Arial"/>
            <family val="2"/>
          </rPr>
          <t>#9.4.3. # #</t>
        </r>
      </text>
    </comment>
    <comment ref="B101" authorId="0">
      <text>
        <r>
          <rPr>
            <sz val="8"/>
            <rFont val="Arial"/>
            <family val="2"/>
          </rPr>
          <t># # #</t>
        </r>
      </text>
    </comment>
    <comment ref="B102" authorId="0">
      <text>
        <r>
          <rPr>
            <sz val="8"/>
            <rFont val="Arial"/>
            <family val="2"/>
          </rPr>
          <t># # #</t>
        </r>
      </text>
    </comment>
    <comment ref="B103" authorId="0">
      <text>
        <r>
          <rPr>
            <sz val="8"/>
            <rFont val="Arial"/>
            <family val="2"/>
          </rPr>
          <t># # #</t>
        </r>
      </text>
    </comment>
    <comment ref="B104" authorId="0">
      <text>
        <r>
          <rPr>
            <sz val="8"/>
            <rFont val="Arial"/>
            <family val="2"/>
          </rPr>
          <t># # #</t>
        </r>
      </text>
    </comment>
    <comment ref="B105" authorId="0">
      <text>
        <r>
          <rPr>
            <sz val="8"/>
            <rFont val="Arial"/>
            <family val="2"/>
          </rPr>
          <t># # #</t>
        </r>
      </text>
    </comment>
    <comment ref="B106" authorId="0">
      <text>
        <r>
          <rPr>
            <sz val="8"/>
            <rFont val="Arial"/>
            <family val="2"/>
          </rPr>
          <t>#10.9. # #</t>
        </r>
      </text>
    </comment>
    <comment ref="B107" authorId="0">
      <text>
        <r>
          <rPr>
            <sz val="8"/>
            <rFont val="Arial"/>
            <family val="2"/>
          </rPr>
          <t># # #</t>
        </r>
      </text>
    </comment>
    <comment ref="B108" authorId="0">
      <text>
        <r>
          <rPr>
            <sz val="8"/>
            <rFont val="Arial"/>
            <family val="2"/>
          </rPr>
          <t># # #</t>
        </r>
      </text>
    </comment>
    <comment ref="B109" authorId="0">
      <text>
        <r>
          <rPr>
            <sz val="8"/>
            <rFont val="Arial"/>
            <family val="2"/>
          </rPr>
          <t>#9.4.1. # #</t>
        </r>
      </text>
    </comment>
    <comment ref="B110" authorId="0">
      <text>
        <r>
          <rPr>
            <sz val="8"/>
            <rFont val="Arial"/>
            <family val="2"/>
          </rPr>
          <t># # #</t>
        </r>
      </text>
    </comment>
    <comment ref="B111" authorId="0">
      <text>
        <r>
          <rPr>
            <sz val="8"/>
            <rFont val="Arial"/>
            <family val="2"/>
          </rPr>
          <t>#9.9.1. # #</t>
        </r>
      </text>
    </comment>
    <comment ref="B112" authorId="0">
      <text>
        <r>
          <rPr>
            <sz val="8"/>
            <rFont val="Arial"/>
            <family val="2"/>
          </rPr>
          <t>#9.8. # #</t>
        </r>
      </text>
    </comment>
    <comment ref="B113" authorId="0">
      <text>
        <r>
          <rPr>
            <sz val="8"/>
            <rFont val="Arial"/>
            <family val="2"/>
          </rPr>
          <t># # #</t>
        </r>
      </text>
    </comment>
    <comment ref="B114" authorId="0">
      <text>
        <r>
          <rPr>
            <sz val="8"/>
            <rFont val="Arial"/>
            <family val="2"/>
          </rPr>
          <t># # #</t>
        </r>
      </text>
    </comment>
    <comment ref="B115" authorId="0">
      <text>
        <r>
          <rPr>
            <sz val="8"/>
            <rFont val="Arial"/>
            <family val="2"/>
          </rPr>
          <t>#8.1. # #</t>
        </r>
      </text>
    </comment>
    <comment ref="B116" authorId="0">
      <text>
        <r>
          <rPr>
            <sz val="8"/>
            <rFont val="Arial"/>
            <family val="2"/>
          </rPr>
          <t># # #</t>
        </r>
      </text>
    </comment>
    <comment ref="B117" authorId="0">
      <text>
        <r>
          <rPr>
            <sz val="8"/>
            <rFont val="Arial"/>
            <family val="2"/>
          </rPr>
          <t>#8.2. # #</t>
        </r>
      </text>
    </comment>
    <comment ref="B118" authorId="0">
      <text>
        <r>
          <rPr>
            <sz val="8"/>
            <rFont val="Arial"/>
            <family val="2"/>
          </rPr>
          <t># # #</t>
        </r>
      </text>
    </comment>
    <comment ref="B119" authorId="0">
      <text>
        <r>
          <rPr>
            <sz val="8"/>
            <rFont val="Arial"/>
            <family val="2"/>
          </rPr>
          <t>#9.4. # #</t>
        </r>
      </text>
    </comment>
    <comment ref="B120" authorId="0">
      <text>
        <r>
          <rPr>
            <sz val="8"/>
            <rFont val="Arial"/>
            <family val="2"/>
          </rPr>
          <t>#9.3. # #</t>
        </r>
      </text>
    </comment>
    <comment ref="B121" authorId="0">
      <text>
        <r>
          <rPr>
            <sz val="8"/>
            <rFont val="Arial"/>
            <family val="2"/>
          </rPr>
          <t># # #</t>
        </r>
      </text>
    </comment>
    <comment ref="B122" authorId="0">
      <text>
        <r>
          <rPr>
            <sz val="8"/>
            <rFont val="Arial"/>
            <family val="2"/>
          </rPr>
          <t># # #</t>
        </r>
      </text>
    </comment>
    <comment ref="B123" authorId="0">
      <text>
        <r>
          <rPr>
            <sz val="8"/>
            <rFont val="Arial"/>
            <family val="2"/>
          </rPr>
          <t>#13.5.3. # #</t>
        </r>
      </text>
    </comment>
    <comment ref="B124" authorId="0">
      <text>
        <r>
          <rPr>
            <sz val="8"/>
            <rFont val="Arial"/>
            <family val="2"/>
          </rPr>
          <t>#13.5.2. # #</t>
        </r>
      </text>
    </comment>
    <comment ref="B125" authorId="0">
      <text>
        <r>
          <rPr>
            <sz val="8"/>
            <rFont val="Arial"/>
            <family val="2"/>
          </rPr>
          <t>#9.7. # #</t>
        </r>
      </text>
    </comment>
    <comment ref="B126" authorId="0">
      <text>
        <r>
          <rPr>
            <sz val="8"/>
            <rFont val="Arial"/>
            <family val="2"/>
          </rPr>
          <t># # #</t>
        </r>
      </text>
    </comment>
    <comment ref="B127" authorId="0">
      <text>
        <r>
          <rPr>
            <sz val="8"/>
            <rFont val="Arial"/>
            <family val="2"/>
          </rPr>
          <t># # #</t>
        </r>
      </text>
    </comment>
    <comment ref="B128" authorId="0">
      <text>
        <r>
          <rPr>
            <sz val="8"/>
            <rFont val="Arial"/>
            <family val="2"/>
          </rPr>
          <t># # #</t>
        </r>
      </text>
    </comment>
    <comment ref="B129" authorId="0">
      <text>
        <r>
          <rPr>
            <sz val="8"/>
            <rFont val="Arial"/>
            <family val="2"/>
          </rPr>
          <t># # #</t>
        </r>
      </text>
    </comment>
    <comment ref="B130" authorId="0">
      <text>
        <r>
          <rPr>
            <sz val="8"/>
            <rFont val="Arial"/>
            <family val="2"/>
          </rPr>
          <t># # #</t>
        </r>
      </text>
    </comment>
    <comment ref="B131" authorId="0">
      <text>
        <r>
          <rPr>
            <sz val="8"/>
            <rFont val="Arial"/>
            <family val="2"/>
          </rPr>
          <t>#8. # #</t>
        </r>
      </text>
    </comment>
    <comment ref="B132" authorId="0">
      <text>
        <r>
          <rPr>
            <sz val="8"/>
            <rFont val="Arial"/>
            <family val="2"/>
          </rPr>
          <t>#9.9.2. # #</t>
        </r>
      </text>
    </comment>
    <comment ref="B133" authorId="0">
      <text>
        <r>
          <rPr>
            <sz val="8"/>
            <rFont val="Arial"/>
            <family val="2"/>
          </rPr>
          <t># # #</t>
        </r>
      </text>
    </comment>
    <comment ref="B134" authorId="0">
      <text>
        <r>
          <rPr>
            <sz val="8"/>
            <rFont val="Arial"/>
            <family val="2"/>
          </rPr>
          <t>#10. # #</t>
        </r>
      </text>
    </comment>
    <comment ref="B135" authorId="0">
      <text>
        <r>
          <rPr>
            <sz val="8"/>
            <rFont val="Arial"/>
            <family val="2"/>
          </rPr>
          <t>#11. # #</t>
        </r>
      </text>
    </comment>
    <comment ref="B137" authorId="0">
      <text>
        <r>
          <rPr>
            <sz val="8"/>
            <rFont val="Arial"/>
            <family val="2"/>
          </rPr>
          <t># # #</t>
        </r>
      </text>
    </comment>
    <comment ref="B138" authorId="0">
      <text>
        <r>
          <rPr>
            <sz val="8"/>
            <rFont val="Arial"/>
            <family val="2"/>
          </rPr>
          <t># # #</t>
        </r>
      </text>
    </comment>
    <comment ref="B139" authorId="0">
      <text>
        <r>
          <rPr>
            <sz val="8"/>
            <rFont val="Arial"/>
            <family val="2"/>
          </rPr>
          <t>#13.4. # #</t>
        </r>
      </text>
    </comment>
    <comment ref="H139" authorId="0">
      <text>
        <r>
          <rPr>
            <sz val="8"/>
            <rFont val="Arial"/>
            <family val="2"/>
          </rPr>
          <t>0*0/(100-(0/(1-0/100)))</t>
        </r>
      </text>
    </comment>
    <comment ref="I139" authorId="0">
      <text>
        <r>
          <rPr>
            <sz val="8"/>
            <rFont val="Arial"/>
            <family val="2"/>
          </rPr>
          <t>0*0/(100-(0/(1-0/100)))</t>
        </r>
      </text>
    </comment>
    <comment ref="J139" authorId="0">
      <text>
        <r>
          <rPr>
            <sz val="8"/>
            <rFont val="Arial"/>
            <family val="2"/>
          </rPr>
          <t>0*0/(100-(0/(1-0/100)))</t>
        </r>
      </text>
    </comment>
    <comment ref="B140" authorId="0">
      <text>
        <r>
          <rPr>
            <sz val="8"/>
            <rFont val="Arial"/>
            <family val="2"/>
          </rPr>
          <t># # #</t>
        </r>
      </text>
    </comment>
    <comment ref="B141" authorId="0">
      <text>
        <r>
          <rPr>
            <sz val="8"/>
            <rFont val="Arial"/>
            <family val="2"/>
          </rPr>
          <t># # #</t>
        </r>
      </text>
    </comment>
    <comment ref="H141" authorId="0">
      <text>
        <r>
          <rPr>
            <sz val="8"/>
            <rFont val="Arial"/>
            <family val="2"/>
          </rPr>
          <t>((0-0-0-0-0-0)*0)/100</t>
        </r>
      </text>
    </comment>
    <comment ref="I141" authorId="0">
      <text>
        <r>
          <rPr>
            <sz val="8"/>
            <rFont val="Arial"/>
            <family val="2"/>
          </rPr>
          <t>((0-0-0-0-0-0)*0)/100</t>
        </r>
      </text>
    </comment>
    <comment ref="J141" authorId="0">
      <text>
        <r>
          <rPr>
            <sz val="8"/>
            <rFont val="Arial"/>
            <family val="2"/>
          </rPr>
          <t>((0-0-0-0-0-0)*0)/100</t>
        </r>
      </text>
    </comment>
    <comment ref="B142" authorId="0">
      <text>
        <r>
          <rPr>
            <sz val="8"/>
            <rFont val="Arial"/>
            <family val="2"/>
          </rPr>
          <t># # #</t>
        </r>
      </text>
    </comment>
    <comment ref="B143" authorId="0">
      <text>
        <r>
          <rPr>
            <sz val="8"/>
            <rFont val="Arial"/>
            <family val="2"/>
          </rPr>
          <t># # #</t>
        </r>
      </text>
    </comment>
    <comment ref="B144" authorId="0">
      <text>
        <r>
          <rPr>
            <sz val="8"/>
            <rFont val="Arial"/>
            <family val="2"/>
          </rPr>
          <t>#9.20. # #</t>
        </r>
      </text>
    </comment>
    <comment ref="B145" authorId="0">
      <text>
        <r>
          <rPr>
            <sz val="8"/>
            <rFont val="Arial"/>
            <family val="2"/>
          </rPr>
          <t>#13.1 # #</t>
        </r>
      </text>
    </comment>
    <comment ref="B146" authorId="0">
      <text>
        <r>
          <rPr>
            <sz val="8"/>
            <rFont val="Arial"/>
            <family val="2"/>
          </rPr>
          <t># # #</t>
        </r>
      </text>
    </comment>
    <comment ref="B147" authorId="0">
      <text>
        <r>
          <rPr>
            <sz val="8"/>
            <rFont val="Arial"/>
            <family val="2"/>
          </rPr>
          <t># # #</t>
        </r>
      </text>
    </comment>
    <comment ref="B148" authorId="0">
      <text>
        <r>
          <rPr>
            <sz val="8"/>
            <rFont val="Arial"/>
            <family val="2"/>
          </rPr>
          <t>#13.6. # #</t>
        </r>
      </text>
    </comment>
    <comment ref="B149" authorId="0">
      <text>
        <r>
          <rPr>
            <sz val="8"/>
            <rFont val="Arial"/>
            <family val="2"/>
          </rPr>
          <t># # #</t>
        </r>
      </text>
    </comment>
    <comment ref="B150" authorId="0">
      <text>
        <r>
          <rPr>
            <sz val="8"/>
            <rFont val="Arial"/>
            <family val="2"/>
          </rPr>
          <t>#7.0. # #</t>
        </r>
      </text>
    </comment>
    <comment ref="B151" authorId="0">
      <text>
        <r>
          <rPr>
            <sz val="8"/>
            <rFont val="Arial"/>
            <family val="2"/>
          </rPr>
          <t># # #</t>
        </r>
      </text>
    </comment>
    <comment ref="B152" authorId="0">
      <text>
        <r>
          <rPr>
            <sz val="8"/>
            <rFont val="Arial"/>
            <family val="2"/>
          </rPr>
          <t># # #</t>
        </r>
      </text>
    </comment>
    <comment ref="B153" authorId="0">
      <text>
        <r>
          <rPr>
            <sz val="8"/>
            <rFont val="Arial"/>
            <family val="2"/>
          </rPr>
          <t># # #</t>
        </r>
      </text>
    </comment>
    <comment ref="B154" authorId="0">
      <text>
        <r>
          <rPr>
            <sz val="8"/>
            <rFont val="Arial"/>
            <family val="2"/>
          </rPr>
          <t># # #</t>
        </r>
      </text>
    </comment>
    <comment ref="B155" authorId="0">
      <text>
        <r>
          <rPr>
            <sz val="8"/>
            <rFont val="Arial"/>
            <family val="2"/>
          </rPr>
          <t># # #</t>
        </r>
      </text>
    </comment>
    <comment ref="B156" authorId="0">
      <text>
        <r>
          <rPr>
            <sz val="8"/>
            <rFont val="Arial"/>
            <family val="2"/>
          </rPr>
          <t>#22. # #</t>
        </r>
      </text>
    </comment>
    <comment ref="B157" authorId="0">
      <text>
        <r>
          <rPr>
            <sz val="8"/>
            <rFont val="Arial"/>
            <family val="2"/>
          </rPr>
          <t>#23. # #</t>
        </r>
      </text>
    </comment>
    <comment ref="B158" authorId="0">
      <text>
        <r>
          <rPr>
            <sz val="8"/>
            <rFont val="Arial"/>
            <family val="2"/>
          </rPr>
          <t>#24. # #</t>
        </r>
      </text>
    </comment>
    <comment ref="B159" authorId="0">
      <text>
        <r>
          <rPr>
            <sz val="8"/>
            <rFont val="Arial"/>
            <family val="2"/>
          </rPr>
          <t>#25. # #</t>
        </r>
      </text>
    </comment>
    <comment ref="B160" authorId="0">
      <text>
        <r>
          <rPr>
            <sz val="8"/>
            <rFont val="Arial"/>
            <family val="2"/>
          </rPr>
          <t>#15. # #</t>
        </r>
      </text>
    </comment>
    <comment ref="B161" authorId="0">
      <text>
        <r>
          <rPr>
            <sz val="8"/>
            <rFont val="Arial"/>
            <family val="2"/>
          </rPr>
          <t>#20. # #</t>
        </r>
      </text>
    </comment>
    <comment ref="B162" authorId="0">
      <text>
        <r>
          <rPr>
            <sz val="8"/>
            <rFont val="Arial"/>
            <family val="2"/>
          </rPr>
          <t>#14. # #</t>
        </r>
      </text>
    </comment>
    <comment ref="H164" authorId="0">
      <text>
        <r>
          <rPr>
            <sz val="8"/>
            <rFont val="Arial"/>
            <family val="2"/>
          </rPr>
          <t>(8*1)+(9*1)+(62*1)+(63*1)+(64*1)+(65*1)+(66*1)+(113*1)+(115*1)+(117*1)+(119*1)+(120*1)+(121*1)+(123*1)+(124*1)+(125*1)+(126*1)+(127*1)+(128*1)+(129*1)+(132*1)+(133*1)+(134*1)+</t>
        </r>
      </text>
    </comment>
    <comment ref="I164" authorId="0">
      <text>
        <r>
          <rPr>
            <sz val="8"/>
            <rFont val="Arial"/>
            <family val="2"/>
          </rPr>
          <t>(8*1)+(9*1)+(62*1)+(63*1)+(64*1)+(65*1)+(66*1)+(113*1)+(115*1)+(117*1)+(119*1)+(120*1)+(121*1)+(123*1)+(124*1)+(125*1)+(126*1)+(127*1)+(128*1)+(129*1)+(132*1)+(133*1)+(134*1)+</t>
        </r>
      </text>
    </comment>
    <comment ref="J164" authorId="0">
      <text>
        <r>
          <rPr>
            <sz val="8"/>
            <rFont val="Arial"/>
            <family val="2"/>
          </rPr>
          <t>(8*1)+(9*1)+(62*1)+(63*1)+(64*1)+(65*1)+(66*1)+(113*1)+(115*1)+(117*1)+(119*1)+(120*1)+(121*1)+(123*1)+(124*1)+(125*1)+(126*1)+(127*1)+(128*1)+(129*1)+(132*1)+(133*1)+(134*1)+</t>
        </r>
      </text>
    </comment>
    <comment ref="H165" authorId="0">
      <text>
        <r>
          <rPr>
            <sz val="8"/>
            <rFont val="Arial"/>
            <family val="2"/>
          </rPr>
          <t>(41*1)+(45*1)+(49*1)+(53*1)+(57*1)+(81*1)+(89*1)+(90*1)+(95*1)+(108*1)+(109*1)+(110*1)+(111*1)+(112*1)+(116*1)+</t>
        </r>
      </text>
    </comment>
    <comment ref="I165" authorId="0">
      <text>
        <r>
          <rPr>
            <sz val="8"/>
            <rFont val="Arial"/>
            <family val="2"/>
          </rPr>
          <t>(41*1)+(45*1)+(49*1)+(53*1)+(57*1)+(81*1)+(89*1)+(90*1)+(95*1)+(108*1)+(109*1)+(110*1)+(111*1)+(112*1)+(116*1)+</t>
        </r>
      </text>
    </comment>
    <comment ref="J165" authorId="0">
      <text>
        <r>
          <rPr>
            <sz val="8"/>
            <rFont val="Arial"/>
            <family val="2"/>
          </rPr>
          <t>(41*1)+(45*1)+(49*1)+(53*1)+(57*1)+(81*1)+(89*1)+(90*1)+(95*1)+(108*1)+(109*1)+(110*1)+(111*1)+(112*1)+(116*1)+</t>
        </r>
      </text>
    </comment>
    <comment ref="H166" authorId="0">
      <text>
        <r>
          <rPr>
            <sz val="8"/>
            <rFont val="Arial"/>
            <family val="2"/>
          </rPr>
          <t>(14*1)+(20*1)+(21*1)+(22*1)+(23*1)+(24*1)+(26*1)+(28*1)+(68*1)+(72*1)+(76*1)+</t>
        </r>
      </text>
    </comment>
    <comment ref="I166" authorId="0">
      <text>
        <r>
          <rPr>
            <sz val="8"/>
            <rFont val="Arial"/>
            <family val="2"/>
          </rPr>
          <t>(14*1)+(20*1)+(21*1)+(22*1)+(23*1)+(24*1)+(26*1)+(28*1)+(68*1)+(72*1)+(76*1)+</t>
        </r>
      </text>
    </comment>
    <comment ref="J166" authorId="0">
      <text>
        <r>
          <rPr>
            <sz val="8"/>
            <rFont val="Arial"/>
            <family val="2"/>
          </rPr>
          <t>(14*1)+(20*1)+(21*1)+(22*1)+(23*1)+(24*1)+(26*1)+(28*1)+(68*1)+(72*1)+(76*1)+</t>
        </r>
      </text>
    </comment>
    <comment ref="H167" authorId="0">
      <text>
        <r>
          <rPr>
            <sz val="8"/>
            <rFont val="Arial"/>
            <family val="2"/>
          </rPr>
          <t>(136*1)+</t>
        </r>
      </text>
    </comment>
    <comment ref="I167" authorId="0">
      <text>
        <r>
          <rPr>
            <sz val="8"/>
            <rFont val="Arial"/>
            <family val="2"/>
          </rPr>
          <t>(136*1)+</t>
        </r>
      </text>
    </comment>
    <comment ref="J167" authorId="0">
      <text>
        <r>
          <rPr>
            <sz val="8"/>
            <rFont val="Arial"/>
            <family val="2"/>
          </rPr>
          <t>(136*1)+</t>
        </r>
      </text>
    </comment>
  </commentList>
</comments>
</file>

<file path=xl/sharedStrings.xml><?xml version="1.0" encoding="utf-8"?>
<sst xmlns="http://schemas.openxmlformats.org/spreadsheetml/2006/main" count="2010" uniqueCount="934">
  <si>
    <t>двухставочный</t>
  </si>
  <si>
    <t>энергии</t>
  </si>
  <si>
    <t>мощности</t>
  </si>
  <si>
    <t>ставка за мощность</t>
  </si>
  <si>
    <t>ставка за энергию</t>
  </si>
  <si>
    <t>руб./тыс.
кВт·ч (руб./Гкал)</t>
  </si>
  <si>
    <t>руб./MBт
в мес.
(тыс. руб./
Гкал/ч
в мес.)</t>
  </si>
  <si>
    <t>Электрическая энергия, в том числе:</t>
  </si>
  <si>
    <t>оптовый рынок</t>
  </si>
  <si>
    <t>поставщик 1</t>
  </si>
  <si>
    <t>розничный рынок</t>
  </si>
  <si>
    <t>Тепловая энергия, в том числе:</t>
  </si>
  <si>
    <t>поставщик 2</t>
  </si>
  <si>
    <t>Итого</t>
  </si>
  <si>
    <t>Тепловая энергия</t>
  </si>
  <si>
    <t>Приложение 4.8</t>
  </si>
  <si>
    <t>Расходы на приобретение холодной воды и теплоносителя</t>
  </si>
  <si>
    <t>Вид сырья и материалов</t>
  </si>
  <si>
    <t>Расчетный объем</t>
  </si>
  <si>
    <t>Планируемая (расчетная) цена</t>
  </si>
  <si>
    <t>Расходы на приобретение</t>
  </si>
  <si>
    <r>
      <t>м</t>
    </r>
    <r>
      <rPr>
        <vertAlign val="superscript"/>
        <sz val="11"/>
        <rFont val="Times New Roman"/>
        <family val="1"/>
      </rPr>
      <t>3</t>
    </r>
  </si>
  <si>
    <r>
      <t>тыс. руб./м</t>
    </r>
    <r>
      <rPr>
        <vertAlign val="superscript"/>
        <sz val="11"/>
        <rFont val="Times New Roman"/>
        <family val="1"/>
      </rPr>
      <t>3</t>
    </r>
  </si>
  <si>
    <t>Расходы на холодную воду, в том числе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</si>
  <si>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</si>
  <si>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1.1 - 1.4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</si>
  <si>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Гр. 5 = гр. 3 * гр. 4.</t>
  </si>
  <si>
    <t>Гр. 8 = гр. 6 * гр. 7.</t>
  </si>
  <si>
    <t>В случае наличия нескольких поставщиков холодной воды указать данные по каждому поставщику.</t>
  </si>
  <si>
    <t>фактически понесенные расходы</t>
  </si>
  <si>
    <t>прогноз расходов</t>
  </si>
  <si>
    <t>Итого неподконтрольных расходов</t>
  </si>
  <si>
    <t>Год i0 - первый год долгосрочного периода регулирования, год i1 - последний год долгосрочного периода регулирования.</t>
  </si>
  <si>
    <t>2.</t>
  </si>
  <si>
    <t>3.</t>
  </si>
  <si>
    <t>4.</t>
  </si>
  <si>
    <t>Приложение 5.4</t>
  </si>
  <si>
    <t>Реестр расходов на приобретение энергетических ресурсов,
холодной воды и теплоносителя (далее в настоящем приложении - ресурсы)</t>
  </si>
  <si>
    <t>№ п. п.</t>
  </si>
  <si>
    <t>Наименование ресурса</t>
  </si>
  <si>
    <t>Расходы на топливо</t>
  </si>
  <si>
    <t>Расходы на электрическую энергию</t>
  </si>
  <si>
    <t>Расходы на тепловую энергию</t>
  </si>
  <si>
    <t>Расходы на холодную воду</t>
  </si>
  <si>
    <t>Расходы на теплоноситель</t>
  </si>
  <si>
    <t>Строки 1 - 5 заполняются по данным Приложений 4.4, 4.7 и 4.8 к настоящим Методическим указаниям.</t>
  </si>
  <si>
    <t>Показатели</t>
  </si>
  <si>
    <t>5.</t>
  </si>
  <si>
    <t>6.</t>
  </si>
  <si>
    <t>7.</t>
  </si>
  <si>
    <t>тыс. Гкал</t>
  </si>
  <si>
    <t>8.</t>
  </si>
  <si>
    <t>11</t>
  </si>
  <si>
    <t>Приложение 5.9</t>
  </si>
  <si>
    <t>Расчет необходимой валовой выручки методом индексации установленных тарифов</t>
  </si>
  <si>
    <t>факт в году i0 по дан-ным регули-руемой организации</t>
  </si>
  <si>
    <t>Операционные (подконтрольные) расходы</t>
  </si>
  <si>
    <t>Неподконтрольные расходы</t>
  </si>
  <si>
    <t>Расходы на приобретение (произ-водство) энергетических ресурсов, холодной воды и теплоносителя</t>
  </si>
  <si>
    <t>Прибыль</t>
  </si>
  <si>
    <t>Результаты деятельности до перехода к регулированию цен (тарифов) на основе долгосрочных параметров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</si>
  <si>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</si>
  <si>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Корректировка с учетом надежно-сти и качества реализуемых товаров (оказываемых услуг), подлежащая учету в НВВ</t>
  </si>
  <si>
    <t>Корректировка НВВ в связи с изменением (неисполнением) инве-стиционной программы</t>
  </si>
  <si>
    <t>Корректировка, подлежащая учету в НВВ и учитывающая отклонение фактических показателей энерго-сбережения и повышения энергетической эффективности от установленных плановых (рас-четных) показателей и отклонение сроков реализации программы в области энергосбережения и повышения энергетической эффек-тивности от установленных сроков реализации такой программы</t>
  </si>
  <si>
    <t>ИТОГО необходимая валовая выручка</t>
  </si>
  <si>
    <t>Товарная выручка</t>
  </si>
  <si>
    <t>Графы 3, 5, ..., n-1 строк 1 и 3 заполняются на основе фактических значений параметров расчета тарифов взамен прогнозных.</t>
  </si>
  <si>
    <t>Строка 5 заполняется только для первого долгосрочного периода регулирования.</t>
  </si>
  <si>
    <t>Графы 4, 6, ..., n строки 10 заполняются как сумма соответствующих граф строк с 1 по 9.</t>
  </si>
  <si>
    <t>Приложение 5.1</t>
  </si>
  <si>
    <t>Расходы на приобретение сырья и материалов</t>
  </si>
  <si>
    <t>Расходы на ремонт основных средств</t>
  </si>
  <si>
    <t>Расходы на оплату труда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</si>
  <si>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</si>
  <si>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оплату иных работ и услуг, выполняемых по договорам с организациями, включая:</t>
  </si>
  <si>
    <t>Расходы на оплату услуг связи</t>
  </si>
  <si>
    <t>Расходы на оплату вневедомственной охраны</t>
  </si>
  <si>
    <t>Расходы на оплату коммунальных услуг</t>
  </si>
  <si>
    <t>5.4</t>
  </si>
  <si>
    <t>Расходы на оплату юридических, информационных, аудиторских и консультационных услуг</t>
  </si>
  <si>
    <t>5.5</t>
  </si>
  <si>
    <t>Расходы на оплату услуг по стратегическому управлению организацией</t>
  </si>
  <si>
    <t>5.6</t>
  </si>
  <si>
    <t>Расходы на оплату других работ и услуг</t>
  </si>
  <si>
    <t>Расходы на служебные командировки</t>
  </si>
  <si>
    <t>Расходы на обучение персонала</t>
  </si>
  <si>
    <t>Лизинговый платеж</t>
  </si>
  <si>
    <t>Другие расходы, в том числе:</t>
  </si>
  <si>
    <t>10.1</t>
  </si>
  <si>
    <t>10.2</t>
  </si>
  <si>
    <t xml:space="preserve"> </t>
  </si>
  <si>
    <t>ИТОГО базовый уровень операционных расходов</t>
  </si>
  <si>
    <t>В гр. 3 отражаются расходы, учтенные в тарифах регулируемой организации в предшествующем расчетном периоде регулирования.</t>
  </si>
  <si>
    <t>Производство и передача тепловой энергии</t>
  </si>
  <si>
    <t>Производство тепловой энергии</t>
  </si>
  <si>
    <t>Передача тепловой энергии</t>
  </si>
  <si>
    <t>Графы 3, 5, ..., n-1 строки 10 заполняются как сумма соответствующих граф строк с 1 по 5.</t>
  </si>
  <si>
    <t>В строке 6:</t>
  </si>
  <si>
    <t>гр. 7 = гр. 3 стр. 10 - гр. 3 стр. 11 + гр. 3 стр. 6;</t>
  </si>
  <si>
    <t>гр. 9 = гр. 5 стр. 10 - гр. 5 стр. 11 + гр. 5 стр. 6 и т.д.;</t>
  </si>
  <si>
    <t>гр. 3 и 5 заполняются аналогично по данным таблицы предыдущего досрочного периода регулирования.</t>
  </si>
  <si>
    <t>Строка 11 заполняется только в графах 3, 5, ..., n-1.</t>
  </si>
  <si>
    <t>К таблице прилагаются дополнительные материалы, содержащие обоснованный расчет по строкам 7, 8, 9, 11.</t>
  </si>
  <si>
    <t>Приложение 4.1</t>
  </si>
  <si>
    <t>Расчет полезного отпуска тепловой энергии</t>
  </si>
  <si>
    <t>(тыс. Гкал)</t>
  </si>
  <si>
    <t>всего</t>
  </si>
  <si>
    <t>в том числе</t>
  </si>
  <si>
    <t>вода</t>
  </si>
  <si>
    <t>отборный пар</t>
  </si>
  <si>
    <r>
      <t>1,2 - 2,5 кгс/см</t>
    </r>
    <r>
      <rPr>
        <vertAlign val="superscript"/>
        <sz val="11"/>
        <rFont val="Times New Roman"/>
        <family val="1"/>
      </rPr>
      <t>2</t>
    </r>
  </si>
  <si>
    <r>
      <t>2,5 - 7,0 кгс/см</t>
    </r>
    <r>
      <rPr>
        <vertAlign val="superscript"/>
        <sz val="11"/>
        <rFont val="Times New Roman"/>
        <family val="1"/>
      </rPr>
      <t>2</t>
    </r>
  </si>
  <si>
    <r>
      <t>7,0 - 13,0 кгс/см</t>
    </r>
    <r>
      <rPr>
        <vertAlign val="superscript"/>
        <sz val="11"/>
        <rFont val="Times New Roman"/>
        <family val="1"/>
      </rPr>
      <t>2</t>
    </r>
  </si>
  <si>
    <r>
      <t>&gt; 13,0 кгс/см</t>
    </r>
    <r>
      <rPr>
        <vertAlign val="superscript"/>
        <sz val="11"/>
        <rFont val="Times New Roman"/>
        <family val="1"/>
      </rPr>
      <t>2</t>
    </r>
  </si>
  <si>
    <t>острый и редуциро-ванный пар</t>
  </si>
  <si>
    <t>Отпуск тепловой энергии, поставляемой с коллекторов источника тепловой энергии, всего</t>
  </si>
  <si>
    <t>в том числе:</t>
  </si>
  <si>
    <t>- ТЭЦ 25 МВт и более</t>
  </si>
  <si>
    <t>- ТЭЦ менее 25 МВт</t>
  </si>
  <si>
    <t>- котельные</t>
  </si>
  <si>
    <t>- электробойлерные</t>
  </si>
  <si>
    <t>Покупная теплоэнергия</t>
  </si>
  <si>
    <t>Расход тепловой энергии на хозяйственные нужды</t>
  </si>
  <si>
    <t>Отпуск тепловой энергии от источника тепловой энергии (полезный отпуск)</t>
  </si>
  <si>
    <t>Потери тепловой энергии в сети (нормативные)*</t>
  </si>
  <si>
    <t>- через изоляцию</t>
  </si>
  <si>
    <t>- с потерями теплоносителя</t>
  </si>
  <si>
    <t>то же в % к отпуску тепловой энергии от источника тепловой энергии</t>
  </si>
  <si>
    <t>Отпуск тепловой энергии из тепловой сети (полезный отпуск), всего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</si>
  <si>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организации, осуществляющей деятельность по производству тепловой энергии, в целом по единой теплоснабжающей организации.</t>
  </si>
  <si>
    <t>В стр. 3 заполняется расход тепловой энергии на хозяйственные нужды только на источнике тепловой энергии.</t>
  </si>
  <si>
    <t>Стр. 4 = стр. 1 + стр. 2 - стр. 3.</t>
  </si>
  <si>
    <t>Стр. 6 = стр. 4 - стр. 5.</t>
  </si>
  <si>
    <t>фактически понесенные расходы в году i0 - 1 по данным регули-руемой организации</t>
  </si>
  <si>
    <t>фактически понесенные расходы в году i0 по данным регули-руемой организации</t>
  </si>
  <si>
    <t>Гр. 3, 5, … n-1 заполняется регулируемой организацией по итогам фактически понесенных расходов в соответствующем расчетном периоде регулирования.</t>
  </si>
  <si>
    <t>Гр. 4, 6, … n в течение долгосрочного периода регулирования заполняется регулируемой организацией с учетом уточнения планируемых значений расходов.</t>
  </si>
  <si>
    <t>В строке 5 указываются фактические потери тепловой энергии в сети в случае, предусмотренном пунктом 90 Основ ценообразования в сфере теплоснабжения, утвержденных постановлением Правительства Российской Федерации от 22.10.2012 № 1075.</t>
  </si>
  <si>
    <t>Приложение 4.3</t>
  </si>
  <si>
    <t>Структура полезного отпуска тепловой энергии (мощности)</t>
  </si>
  <si>
    <t>Суммарная договорная (заявленная) тепловая нагрузка по всем догово-рам тепло-снабжения, Гкал/час</t>
  </si>
  <si>
    <t>в т.ч. по нерегули-руемым договорам, Гкал/час</t>
  </si>
  <si>
    <t>Суммарный полезный отпуск тепловой энергии энергия,
тыс. Гкал</t>
  </si>
  <si>
    <t>в т.ч. по нерегули-руемым договорам, тыс. Гкал</t>
  </si>
  <si>
    <t>Всего отпущено потребителям</t>
  </si>
  <si>
    <t>Вода</t>
  </si>
  <si>
    <t>Отборный пар</t>
  </si>
  <si>
    <t>- от 1,2 до 2,5 кгс/кв. см</t>
  </si>
  <si>
    <t>- от 2,5 до 7,0 кгс/кв. см</t>
  </si>
  <si>
    <t>- от 7,0 до 13,0 кгс/кв. см</t>
  </si>
  <si>
    <t>- свыше 13,0 кгс/кв. см</t>
  </si>
  <si>
    <t>Острый и редуцированный пар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</si>
  <si>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теплоснабжающей, теплосетевой организации, в целом по единой теплоснабжающей организации.</t>
  </si>
  <si>
    <t>Может заполняться с помесячной разбивкой.</t>
  </si>
  <si>
    <t>Приложение 4.4</t>
  </si>
  <si>
    <t>Расчет расхода топлива по электростанциям (котельным)</t>
  </si>
  <si>
    <t>№ п/п</t>
  </si>
  <si>
    <t>Выработка электроэнергии, всего</t>
  </si>
  <si>
    <t>млн. кВтч</t>
  </si>
  <si>
    <t>Расход электроэнергии на собственные нужды:</t>
  </si>
  <si>
    <t>2.1</t>
  </si>
  <si>
    <t>на производство электроэнергии</t>
  </si>
  <si>
    <t>2.1.1</t>
  </si>
  <si>
    <t>то же в % к выработке электроэнергии</t>
  </si>
  <si>
    <t>2.2</t>
  </si>
  <si>
    <t>на производство тепловой энергии</t>
  </si>
  <si>
    <t>2.2.1</t>
  </si>
  <si>
    <t>то же в кВтч/Гкал</t>
  </si>
  <si>
    <t>кВтч/Гкал</t>
  </si>
  <si>
    <t>Отпуск электроэнергии с шин</t>
  </si>
  <si>
    <t>Расход электроэнергии на производственные
и хозяйственные нужды</t>
  </si>
  <si>
    <t>4.1</t>
  </si>
  <si>
    <t>то же в % к отпуску с шин</t>
  </si>
  <si>
    <t>Расход электроэнергии на потери в трансформаторах</t>
  </si>
  <si>
    <t>Полезный отпуск электроэнергии в сеть</t>
  </si>
  <si>
    <t>Отпуск тепловой энергии, поставляемой с коллекторов источника тепловой энергии</t>
  </si>
  <si>
    <t>Расход теплоэнергии на хозяйственные нужды:</t>
  </si>
  <si>
    <t>8.1</t>
  </si>
  <si>
    <t>то же в % к отпуску теплоэнергии</t>
  </si>
  <si>
    <t>Нормативный удельный расход условного топлива на производство электроэнергии</t>
  </si>
  <si>
    <t>г/кВтч</t>
  </si>
  <si>
    <t>12</t>
  </si>
  <si>
    <t>Расход условного топлива на производство электроэнергии</t>
  </si>
  <si>
    <t>тыс. тут</t>
  </si>
  <si>
    <t>13</t>
  </si>
  <si>
    <t>14</t>
  </si>
  <si>
    <t>Нормативный удельный расход условного топлива на производство тепловой энергии</t>
  </si>
  <si>
    <t>кг/Гкал</t>
  </si>
  <si>
    <t>15</t>
  </si>
  <si>
    <t>Итого расход условного топлива на производство тепловой энергии</t>
  </si>
  <si>
    <t>16</t>
  </si>
  <si>
    <t>Расход т у.т., всего</t>
  </si>
  <si>
    <t>17</t>
  </si>
  <si>
    <t>Удельный вес расхода топлива на производство тепловой энергии (п. 15/п. 16)</t>
  </si>
  <si>
    <t>18</t>
  </si>
  <si>
    <t>Расход условного топлива</t>
  </si>
  <si>
    <t>18.1</t>
  </si>
  <si>
    <t>уголь всего, в том числе:</t>
  </si>
  <si>
    <t>18.2</t>
  </si>
  <si>
    <t>мазут</t>
  </si>
  <si>
    <t>18.3</t>
  </si>
  <si>
    <t>газ всего, в том числе:</t>
  </si>
  <si>
    <t>18.3.1</t>
  </si>
  <si>
    <t>газ лимитный</t>
  </si>
  <si>
    <t>18.3.2</t>
  </si>
  <si>
    <t>газ сверхлимитный</t>
  </si>
  <si>
    <t>18.3.3</t>
  </si>
  <si>
    <t>газ коммерческий</t>
  </si>
  <si>
    <t>18.4</t>
  </si>
  <si>
    <t>др. виды топлива</t>
  </si>
  <si>
    <t>18.5</t>
  </si>
  <si>
    <t>19</t>
  </si>
  <si>
    <t>Доля</t>
  </si>
  <si>
    <t>19.1</t>
  </si>
  <si>
    <t>19.2</t>
  </si>
  <si>
    <t>19.3</t>
  </si>
  <si>
    <t>19.3.1</t>
  </si>
  <si>
    <t>19.3.2</t>
  </si>
  <si>
    <t>19.3.3</t>
  </si>
  <si>
    <t>19.4</t>
  </si>
  <si>
    <t>20</t>
  </si>
  <si>
    <t>Переводной коэффициент</t>
  </si>
  <si>
    <t>20.1</t>
  </si>
  <si>
    <t>20.2</t>
  </si>
  <si>
    <t>20.3</t>
  </si>
  <si>
    <t>20.3.1</t>
  </si>
  <si>
    <t>20.3.2</t>
  </si>
  <si>
    <t>20.3.3</t>
  </si>
  <si>
    <t>20.4</t>
  </si>
  <si>
    <t>21</t>
  </si>
  <si>
    <t>Расход натурального топлива</t>
  </si>
  <si>
    <t>21.1</t>
  </si>
  <si>
    <t>тыс. тнт</t>
  </si>
  <si>
    <t>21.2</t>
  </si>
  <si>
    <t>21.3</t>
  </si>
  <si>
    <t>млн. куб. м</t>
  </si>
  <si>
    <t>21.3.1</t>
  </si>
  <si>
    <t>21.3.2</t>
  </si>
  <si>
    <t>21.3.3</t>
  </si>
  <si>
    <t>21.4</t>
  </si>
  <si>
    <t>22</t>
  </si>
  <si>
    <t>Индекс роста цен натурального топлива</t>
  </si>
  <si>
    <t>22.1</t>
  </si>
  <si>
    <t>22.2</t>
  </si>
  <si>
    <t>22.3</t>
  </si>
  <si>
    <t>22.3.1</t>
  </si>
  <si>
    <t>22.3.2</t>
  </si>
  <si>
    <t>22.3.3</t>
  </si>
  <si>
    <t>22.4</t>
  </si>
  <si>
    <t>23</t>
  </si>
  <si>
    <t>Цена натурального топлива</t>
  </si>
  <si>
    <t>23.1</t>
  </si>
  <si>
    <t>руб./тнт</t>
  </si>
  <si>
    <t>23.2</t>
  </si>
  <si>
    <t>23.3</t>
  </si>
  <si>
    <t>руб./тыс.
куб. м</t>
  </si>
  <si>
    <t>23.3.1</t>
  </si>
  <si>
    <t>23.3.2</t>
  </si>
  <si>
    <t>23.3.3</t>
  </si>
  <si>
    <t>23.4</t>
  </si>
  <si>
    <t>24</t>
  </si>
  <si>
    <t>Стоимость натурального топлива</t>
  </si>
  <si>
    <t>24.1</t>
  </si>
  <si>
    <t>24.2</t>
  </si>
  <si>
    <t>24.3</t>
  </si>
  <si>
    <t>24.3.1</t>
  </si>
  <si>
    <t>24.3.2</t>
  </si>
  <si>
    <t>24.3.3</t>
  </si>
  <si>
    <t>24.4</t>
  </si>
  <si>
    <t>24.5</t>
  </si>
  <si>
    <t>25</t>
  </si>
  <si>
    <t>Стоимость натурального топлива на производство тепловой энергии по видам топлива</t>
  </si>
  <si>
    <t>25.1</t>
  </si>
  <si>
    <t>25.2</t>
  </si>
  <si>
    <t>25.3</t>
  </si>
  <si>
    <t>25.3.1</t>
  </si>
  <si>
    <t>25.3.2</t>
  </si>
  <si>
    <t>25.3.3</t>
  </si>
  <si>
    <t>26</t>
  </si>
  <si>
    <t>Индекс роста тарифа ж/д перевозки/тарифа ГРО, ПССУ</t>
  </si>
  <si>
    <t>26.1</t>
  </si>
  <si>
    <t>26.2</t>
  </si>
  <si>
    <t>26.3</t>
  </si>
  <si>
    <t>26.3.1</t>
  </si>
  <si>
    <t>26.3.2</t>
  </si>
  <si>
    <t>26.3.3</t>
  </si>
  <si>
    <t>26.4</t>
  </si>
  <si>
    <t>27</t>
  </si>
  <si>
    <t>Тариф ж/д перевозки/тариф ГРО, ПССУ</t>
  </si>
  <si>
    <t>27.1</t>
  </si>
  <si>
    <t>27.2</t>
  </si>
  <si>
    <t>27.3</t>
  </si>
  <si>
    <t>27.3.1</t>
  </si>
  <si>
    <t>27.3.2</t>
  </si>
  <si>
    <t>27.3.3</t>
  </si>
  <si>
    <t>27.4</t>
  </si>
  <si>
    <t>28</t>
  </si>
  <si>
    <t>Стоимость ж/д перевозки</t>
  </si>
  <si>
    <t>28.1</t>
  </si>
  <si>
    <t>28.2</t>
  </si>
  <si>
    <t>28.3</t>
  </si>
  <si>
    <t>28.3.1</t>
  </si>
  <si>
    <t>28.3.2</t>
  </si>
  <si>
    <t>28.3.3</t>
  </si>
  <si>
    <t>28.4</t>
  </si>
  <si>
    <t>28.5</t>
  </si>
  <si>
    <t>29</t>
  </si>
  <si>
    <t>Стоимость ж/д перевозки на производство тепловой энергии по видам топлива</t>
  </si>
  <si>
    <t>29.1</t>
  </si>
  <si>
    <t>29.2</t>
  </si>
  <si>
    <t>29.3</t>
  </si>
  <si>
    <t>29.3.1</t>
  </si>
  <si>
    <t>29.3.2</t>
  </si>
  <si>
    <t>29.3.3</t>
  </si>
  <si>
    <t>29.4</t>
  </si>
  <si>
    <t>30</t>
  </si>
  <si>
    <t>Стоимость натурального топлива с учетом перевозки</t>
  </si>
  <si>
    <t>30.1</t>
  </si>
  <si>
    <t>30.2</t>
  </si>
  <si>
    <t>30.3</t>
  </si>
  <si>
    <t>30.3.1</t>
  </si>
  <si>
    <t>30.3.2</t>
  </si>
  <si>
    <t>30.3.3</t>
  </si>
  <si>
    <t>30.4</t>
  </si>
  <si>
    <t>30.5</t>
  </si>
  <si>
    <t>31</t>
  </si>
  <si>
    <t>Цена условного топлива с учетом перевозки</t>
  </si>
  <si>
    <t>руб./тут</t>
  </si>
  <si>
    <t>31.1</t>
  </si>
  <si>
    <t>31.2</t>
  </si>
  <si>
    <t>31.3</t>
  </si>
  <si>
    <t>31.3.1</t>
  </si>
  <si>
    <t>31.3.2</t>
  </si>
  <si>
    <t>31.3.3</t>
  </si>
  <si>
    <t>31.4</t>
  </si>
  <si>
    <t>31.5</t>
  </si>
  <si>
    <t>32</t>
  </si>
  <si>
    <t>Цена натурального топлива с учетом перевозки</t>
  </si>
  <si>
    <t>32.1</t>
  </si>
  <si>
    <t>32.2</t>
  </si>
  <si>
    <t>32.3</t>
  </si>
  <si>
    <t>32.3.1</t>
  </si>
  <si>
    <t>32.3.2</t>
  </si>
  <si>
    <t>32.3.3</t>
  </si>
  <si>
    <t>32.4</t>
  </si>
  <si>
    <t>33</t>
  </si>
  <si>
    <t>Топливная составляющая тарифа</t>
  </si>
  <si>
    <t>руб./Гкал</t>
  </si>
  <si>
    <t>Приложение 4.5</t>
  </si>
  <si>
    <t>Расчет баланса топлива</t>
  </si>
  <si>
    <t>Электро-станция (котельная)</t>
  </si>
  <si>
    <t>Вид топлива/
Калорийность топлива,
ккал/кг н.т</t>
  </si>
  <si>
    <t>Остаток на начало периода</t>
  </si>
  <si>
    <t>Приход натурального топлива</t>
  </si>
  <si>
    <t>Остаток на конец периода</t>
  </si>
  <si>
    <t>всего, тыс. т.н.т.</t>
  </si>
  <si>
    <t>цена, руб./т.н.т.</t>
  </si>
  <si>
    <t>стоимость, тыс. руб.</t>
  </si>
  <si>
    <t>всего, т.н.т.</t>
  </si>
  <si>
    <t>цена франко
станция</t>
  </si>
  <si>
    <t>дальность
перевозки</t>
  </si>
  <si>
    <t>тариф на перевозку</t>
  </si>
  <si>
    <t>норматив потерь при перевозке</t>
  </si>
  <si>
    <t>цена франко станция назначения, руб./т.н.т.</t>
  </si>
  <si>
    <t>ТЭС 1</t>
  </si>
  <si>
    <t>Газ …</t>
  </si>
  <si>
    <t>Уголь …</t>
  </si>
  <si>
    <t>Мазут</t>
  </si>
  <si>
    <t>Торф</t>
  </si>
  <si>
    <t>Прочие</t>
  </si>
  <si>
    <t>и т.д.</t>
  </si>
  <si>
    <t>Всего</t>
  </si>
  <si>
    <t>1. К таблице прилагается расшифровка по поставщикам топлива с указанием объемов поставок и согласованных (договорных) цен.</t>
  </si>
  <si>
    <t>2. Гр. 5 = гр. 3 * гр. 4.</t>
  </si>
  <si>
    <t>3. Гр. 11 = (гр. 7 + гр. 8 * гр. 9) * (1 + гр. 10).</t>
  </si>
  <si>
    <r>
      <t>4. Гр. 12 = гр. 6 * гр. 11 * 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.</t>
    </r>
  </si>
  <si>
    <r>
      <t>5. Гр. 14 = (гр. 5 + гр. 12) / (гр. 3 + гр. 6 * 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).</t>
    </r>
  </si>
  <si>
    <r>
      <t>6. Гр. 15 = гр. 13 * гр. 14 * 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.</t>
    </r>
  </si>
  <si>
    <r>
      <t>7. Гр. 16 = гр. 3 + гр. 6 * 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 xml:space="preserve"> - гр. 13 * 10</t>
    </r>
    <r>
      <rPr>
        <vertAlign val="superscript"/>
        <sz val="11"/>
        <rFont val="Times New Roman"/>
        <family val="1"/>
      </rPr>
      <t>-3</t>
    </r>
    <r>
      <rPr>
        <sz val="11"/>
        <rFont val="Times New Roman"/>
        <family val="1"/>
      </rPr>
      <t>.</t>
    </r>
  </si>
  <si>
    <t>8. Гр. 17 = гр. 14.</t>
  </si>
  <si>
    <t>9. Гр. 18 = гр. 5 + гр. 12 - гр. 15.</t>
  </si>
  <si>
    <t>Приложение 6.1</t>
  </si>
  <si>
    <t>Расчет тарифов на тепловую энергию (мощность), отпускаемую от источника (источников) тепловой энергии</t>
  </si>
  <si>
    <t>Источник тепловой энергии</t>
  </si>
  <si>
    <t>Необхо-димая валовая выручка,
тыс. руб.</t>
  </si>
  <si>
    <t>Объем отпуска тепловой энергии от источника тепловой энергии, тыс. Гкал</t>
  </si>
  <si>
    <t>в т.ч. по нерегули-руемым долго-срочным договорам, тыс. Гкал</t>
  </si>
  <si>
    <t>Суммарная договорная (заявленная) тепловая нагрузка потребителей тепловой энергии, Гкал/ч</t>
  </si>
  <si>
    <t>в т.ч. по нерегули-руемым долго-срочным договорам, Гкал/ч</t>
  </si>
  <si>
    <t>Расходы
на топливо, тыс. руб.</t>
  </si>
  <si>
    <t>Односта-вочный тариф, руб./Гкал</t>
  </si>
  <si>
    <t>Ставка
за тепловую энергию двухста-вочного тарифа, руб./Гкал</t>
  </si>
  <si>
    <t>Ставка за содержание тепловой мощности двухставоч-ного тарифа, тыс. руб./
Гкал/ч
в мес.</t>
  </si>
  <si>
    <t>Источник тепловой энергии 1</t>
  </si>
  <si>
    <t>- вода</t>
  </si>
  <si>
    <r>
      <t>- отборный пар от 1,2 до 2,5 кгс/см</t>
    </r>
    <r>
      <rPr>
        <vertAlign val="superscript"/>
        <sz val="11"/>
        <rFont val="Times New Roman"/>
        <family val="1"/>
      </rPr>
      <t>2</t>
    </r>
  </si>
  <si>
    <r>
      <t>- отборный пар от 2,5 до 7,0 кгс/см</t>
    </r>
    <r>
      <rPr>
        <vertAlign val="superscript"/>
        <sz val="11"/>
        <rFont val="Times New Roman"/>
        <family val="1"/>
      </rPr>
      <t>2</t>
    </r>
  </si>
  <si>
    <r>
      <t>- отборный пар от 7,0 до 13,0 кгс/см</t>
    </r>
    <r>
      <rPr>
        <vertAlign val="superscript"/>
        <sz val="11"/>
        <rFont val="Times New Roman"/>
        <family val="1"/>
      </rPr>
      <t>2</t>
    </r>
  </si>
  <si>
    <r>
      <t>- отборный пар свыше 13,0 кгс/см</t>
    </r>
    <r>
      <rPr>
        <vertAlign val="superscript"/>
        <sz val="11"/>
        <rFont val="Times New Roman"/>
        <family val="1"/>
      </rPr>
      <t>2</t>
    </r>
  </si>
  <si>
    <t>- острый и редуцированный пар</t>
  </si>
  <si>
    <t>Источник тепловой энергии n</t>
  </si>
  <si>
    <t>n+1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</si>
  <si>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</t>
  </si>
  <si>
    <t>Таблица заполняется по системам теплоснабжения, по виду и параметрам теплоносителя, если при установлении цен (тарифов) применяется такая дифференциация.</t>
  </si>
  <si>
    <t>Строки 1, ..., n заполняются в случае расчета тарифов без дифференциации по видам теплоносителя:</t>
  </si>
  <si>
    <t>для источника тепловой энергии 1: гр. 9 = гр. 3 стр. 1 / гр. 4 стр. 1;</t>
  </si>
  <si>
    <t>для источника тепловой энергии n: гр. 9 = гр. 3 стр. n / гр. 4 стр. n.</t>
  </si>
  <si>
    <t>При дифференциации по видам теплоносителя:</t>
  </si>
  <si>
    <t>для источника тепловой энергии 1: гр. 9 = гр. 8 / гр. 4 + (гр. 3 стр. 1 - гр. 8 стр. 1) / гр. 4 стр. 1;</t>
  </si>
  <si>
    <t>для источника тепловой энергии n: гр. 9 = гр. 8 / гр. 4 + (гр. 3 стр. n - гр. 8 стр. n) / гр. 4 стр. n.</t>
  </si>
  <si>
    <t>Гр. 10 = гр. 8 / гр. 4.</t>
  </si>
  <si>
    <t>Гр. 11 заполняется только в строках 1, ..., n. Гр. 11 = (гр. 3 - гр. 8) / (гр. 6 * М), где М = 12.</t>
  </si>
  <si>
    <t>Строка n+1 заполняется в случае расчета одноставочных или двуставочных тарифов для источников тепловой энергии, расположенных в пределах одной системы теплоснабжения и принадлежащих одной регулируемой организации на праве собственности или на ином законном основании. При этом тарифы рассчитываются как средневзвешенные значения по источникам тепловой энергии 1, ..., n в соответствии с главой IX.I настоящих Методических указаний.</t>
  </si>
  <si>
    <t>В случае наличия нерегулируемых долгосрочных договоров, заключенных в отношении источника тепловой энергии в соответствии с главой IX.VIII настоящих Методических указаний:</t>
  </si>
  <si>
    <t>Приложение 3.1</t>
  </si>
  <si>
    <t>Основные производственные показатели регулируемой организации</t>
  </si>
  <si>
    <t>Протяженность тепловых сетей в 2-
трубном исчислении, в том числе:</t>
  </si>
  <si>
    <t>км</t>
  </si>
  <si>
    <t>Надземная (наземная) прокладка</t>
  </si>
  <si>
    <t>50 - 250 мм</t>
  </si>
  <si>
    <t>251 - 400 мм</t>
  </si>
  <si>
    <t>1.1.3</t>
  </si>
  <si>
    <t>401 - 550 мм</t>
  </si>
  <si>
    <t>1.1.4</t>
  </si>
  <si>
    <t>551 - 700 мм</t>
  </si>
  <si>
    <t>1.1.5</t>
  </si>
  <si>
    <t>701 мм и выше</t>
  </si>
  <si>
    <t>Подземная прокладка, в том числе:</t>
  </si>
  <si>
    <t>канальная прокладка</t>
  </si>
  <si>
    <t>1.2.1.1</t>
  </si>
  <si>
    <t>1.2.1.2</t>
  </si>
  <si>
    <t>1.2.1.3</t>
  </si>
  <si>
    <t>1.2.1.4</t>
  </si>
  <si>
    <t>1.2.1.5</t>
  </si>
  <si>
    <t>бесканальная прокладка</t>
  </si>
  <si>
    <t>1.2.2.1</t>
  </si>
  <si>
    <t>1.2.2.2</t>
  </si>
  <si>
    <t>1.2.2.3</t>
  </si>
  <si>
    <t>1.2.2.4</t>
  </si>
  <si>
    <t>1.2.2.5</t>
  </si>
  <si>
    <t>Источники тепловой энергии с установленной генерирующей мощностью 25 МВт и более</t>
  </si>
  <si>
    <t>Установленная тепловая мощность 1 источника тепловой энергии</t>
  </si>
  <si>
    <t>Источники тепловой энергии с установленной генерирующей мощностью менее 25 МВт</t>
  </si>
  <si>
    <t>Суммарная установленная мощность источников тепловой энергии</t>
  </si>
  <si>
    <t>в т.ч. ТЭЦ 25 МВт и более</t>
  </si>
  <si>
    <t xml:space="preserve"> ТЭЦ менее 25 МВт</t>
  </si>
  <si>
    <t xml:space="preserve"> котельные</t>
  </si>
  <si>
    <t xml:space="preserve"> электробойлерные</t>
  </si>
  <si>
    <t>Примечание: заполняется по каждой системе теплоснабжения, если при установлении цен (тарифов) применяется такая дифференциация.</t>
  </si>
  <si>
    <t>для источника тепловой энергии 1: гр. 10 = гр. 8 / гр. 4; гр. 11 = (гр. 3 стр. 1 - гр. 8 стр. 1) / ((гр. 6 стр. 1 - гр. 7 стр. 1) * М), где М = 12; гр. 9 = гр. 10 + (гр. 3 стр. 1 - гр. 8 стр. 1) / (гр. 4 стр. 1 - гр. 5 стр. 1);</t>
  </si>
  <si>
    <t>для источника тепловой энергии n: гр. 10 = гр. 8 / гр. 4; гр. 11 = (гр. 3 стр. n - гр. 8 стр. n) / (гр. 6 стр. n - гр. 7 стр. n) * М, где М = 12; гр. 9 = гр. 10 + (гр. 3 стр. n - гр. 8 стр. n) / (гр. 4 стр. n - гр. 5 стр. n).</t>
  </si>
  <si>
    <t>4.2</t>
  </si>
  <si>
    <t>Гр. 3, 5 заполняется регулируемой организацией по данным о фактически приобретенных энергетических ресурсах, холодной воды и теплоносителя.</t>
  </si>
  <si>
    <t>факт в году i0 - 1 по дан-ным регули-руемой организации</t>
  </si>
  <si>
    <r>
      <t xml:space="preserve">Расчёт объёмов полезного отпуска тепловой энергии, используемой на нужды отопления жилых домов     (с учётом встроенных нежилых помещений)  </t>
    </r>
    <r>
      <rPr>
        <b/>
        <sz val="11"/>
        <rFont val="Arial Cyr"/>
        <family val="0"/>
      </rPr>
      <t>*</t>
    </r>
  </si>
  <si>
    <t>Количество этажей</t>
  </si>
  <si>
    <t>Общая площадь всех ж и не/ж помещений (магазины), кв.м</t>
  </si>
  <si>
    <t>Общая площадь МОП (л/клетки, входящих в состав ОИ), кв.м</t>
  </si>
  <si>
    <t>Часовая тепловая нагрузка             Ккал в час (формула 20)                     q max</t>
  </si>
  <si>
    <t>Кол-во тепловой энергии                Гкал/год  (формула 19)       Q o</t>
  </si>
  <si>
    <t>Вариант 1 с изм в № 306</t>
  </si>
  <si>
    <t>Вариант 2 без изм.</t>
  </si>
  <si>
    <t xml:space="preserve">Прогнозируемый норматив потребления коммунальной услуги по отоплению в жилых и нежилых помещениях с 01.01.2015,  Гкал/кв. м      </t>
  </si>
  <si>
    <r>
      <t xml:space="preserve">** </t>
    </r>
    <r>
      <rPr>
        <sz val="10"/>
        <rFont val="Arial Cyr"/>
        <family val="0"/>
      </rPr>
      <t>Годовой объём потребления тепловой энергии на нужды отопления, тыс. Гкал    (ст. 5 + ст. 6)</t>
    </r>
  </si>
  <si>
    <t>Суммарная отапливаемая площадь жилых и нежилых помещений, тыс. кв. м  (ст. 8 + ст. 9)</t>
  </si>
  <si>
    <t>Количество установленных приборов учёта</t>
  </si>
  <si>
    <t>Норматив потребления по отплению в ж и не/ж помещениях Гкал/кв.м/месяц   (формула 18)                      N o</t>
  </si>
  <si>
    <t xml:space="preserve">Расчетный норматив потребления по отплению в ж и не/ж помещениях Гкал/кв.м/год          </t>
  </si>
  <si>
    <t>Общее количество тепловой энергии на МД или ЖД, Гкал (проверка)</t>
  </si>
  <si>
    <t>год</t>
  </si>
  <si>
    <t>месяц                                (из расчета 7 месяцев)</t>
  </si>
  <si>
    <t>с учётом применения нормативов  (ст. 2 * ст. 8)</t>
  </si>
  <si>
    <t>по показаниям приборов учёта</t>
  </si>
  <si>
    <t>площадь, к которой применяется норматив по отоплению</t>
  </si>
  <si>
    <t>площадь, к которой не применяется норматив по отоплению (приботы учёта)</t>
  </si>
  <si>
    <t>Многоквартирные жилые дома до 1999 года постройки включительно</t>
  </si>
  <si>
    <t xml:space="preserve">Многоквартирные жилые дома после 1999 года постройки </t>
  </si>
  <si>
    <t>12 и более</t>
  </si>
  <si>
    <t>2.3</t>
  </si>
  <si>
    <t>4.3</t>
  </si>
  <si>
    <t>4.4</t>
  </si>
  <si>
    <t>- на производство электрической энергии</t>
  </si>
  <si>
    <t>- на производство тепловой энергии</t>
  </si>
  <si>
    <t>- на производство теплоносителя</t>
  </si>
  <si>
    <t>- прочая продукция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</si>
  <si>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</si>
  <si>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Приложение 4.10</t>
  </si>
  <si>
    <t>Расчет амортизационных отчислений на восстановление основных производственных фондов</t>
  </si>
  <si>
    <t>Первоначальная стоимость осн. фондов на начало периода</t>
  </si>
  <si>
    <t>Здания</t>
  </si>
  <si>
    <t>Сооружения</t>
  </si>
  <si>
    <t>Передаточные устройства</t>
  </si>
  <si>
    <t>Машины и оборудование</t>
  </si>
  <si>
    <t>в т.ч. - силовые машины</t>
  </si>
  <si>
    <t xml:space="preserve"> - рабочие машины</t>
  </si>
  <si>
    <t xml:space="preserve"> - приборы и лаборат. оборудование</t>
  </si>
  <si>
    <t xml:space="preserve"> - вычислительная техника</t>
  </si>
  <si>
    <t xml:space="preserve"> - прочие машины</t>
  </si>
  <si>
    <t>Транспортные средства</t>
  </si>
  <si>
    <t>Инструмент</t>
  </si>
  <si>
    <t>Производственный инвентарь</t>
  </si>
  <si>
    <t>Прочие основные производственные фонды</t>
  </si>
  <si>
    <t>Переоценка стоимости осн. фондов (только положительная или отрицательная разница относительно первоначальной стоимости осн. фондов)</t>
  </si>
  <si>
    <t>Ввод основных производственных фондов</t>
  </si>
  <si>
    <t>Выбытие основных производственных фондов</t>
  </si>
  <si>
    <t>Среднегодовая стоимость основных производственных фондов</t>
  </si>
  <si>
    <t>Норма амортизационных отчислений</t>
  </si>
  <si>
    <t>Сумма амортизационных отчислений</t>
  </si>
  <si>
    <t>7.1</t>
  </si>
  <si>
    <t>7.2</t>
  </si>
  <si>
    <t>7.3</t>
  </si>
  <si>
    <t>7.4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</si>
  <si>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7.1 - 7.4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</si>
  <si>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Расходы на арендную плату считаются неподконтрольными, если договор аренды заключен в отношении производственных объектов регулируемой организации. В остальных случаях расходы на арендную плату включаются в состав операционных расходов.</t>
  </si>
  <si>
    <t>Всего по теплоснабжающей организации:</t>
  </si>
  <si>
    <t>3.1.1</t>
  </si>
  <si>
    <t>1.1.1</t>
  </si>
  <si>
    <t>1.1.2</t>
  </si>
  <si>
    <t>1.2.1</t>
  </si>
  <si>
    <t>1.2.2</t>
  </si>
  <si>
    <t>бюджет</t>
  </si>
  <si>
    <t>(по каждому муниципальному образованию)</t>
  </si>
  <si>
    <t>Произведённая тепловая энергия</t>
  </si>
  <si>
    <t>Покупная тепловая энергия</t>
  </si>
  <si>
    <t>Потери т/э на собств. нужды котельной</t>
  </si>
  <si>
    <t>Отпуск тепловой энергии от котельной</t>
  </si>
  <si>
    <t>Потери тепловой энергии в сети</t>
  </si>
  <si>
    <t>Полезный отпуск тепловой энергии, всего</t>
  </si>
  <si>
    <t>В том числе</t>
  </si>
  <si>
    <t>прочие</t>
  </si>
  <si>
    <t>собственное потребление предприятия</t>
  </si>
  <si>
    <t>(тыс. руб.)</t>
  </si>
  <si>
    <t>№
п/п</t>
  </si>
  <si>
    <t>Наименование расхода</t>
  </si>
  <si>
    <t>1</t>
  </si>
  <si>
    <t>2</t>
  </si>
  <si>
    <t>3</t>
  </si>
  <si>
    <t>4</t>
  </si>
  <si>
    <t>5</t>
  </si>
  <si>
    <t>5.1</t>
  </si>
  <si>
    <t>5.2</t>
  </si>
  <si>
    <t>5.3</t>
  </si>
  <si>
    <t>6</t>
  </si>
  <si>
    <t>7</t>
  </si>
  <si>
    <t>8</t>
  </si>
  <si>
    <t>9</t>
  </si>
  <si>
    <t>Арендная плата</t>
  </si>
  <si>
    <t>10</t>
  </si>
  <si>
    <t>…</t>
  </si>
  <si>
    <t>Примечания:</t>
  </si>
  <si>
    <t>1.</t>
  </si>
  <si>
    <t>№
п. п.</t>
  </si>
  <si>
    <t>Единица измерения</t>
  </si>
  <si>
    <t>n</t>
  </si>
  <si>
    <t>%</t>
  </si>
  <si>
    <t>3.1</t>
  </si>
  <si>
    <t>Гкал/ч</t>
  </si>
  <si>
    <t>тыс. руб.</t>
  </si>
  <si>
    <t>Приложение 5.3</t>
  </si>
  <si>
    <t>Реестр неподконтрольных расходов</t>
  </si>
  <si>
    <t>1.1</t>
  </si>
  <si>
    <t>Расходы на оплату услуг, оказываемых организациями, осуществляющими регули-руемые виды деятельности</t>
  </si>
  <si>
    <t>1.2</t>
  </si>
  <si>
    <t>1.3</t>
  </si>
  <si>
    <t>Концессионная плата</t>
  </si>
  <si>
    <t>1.4</t>
  </si>
  <si>
    <t>Расходы на уплату налогов, сборов и других обязательных платежей, в том числе:</t>
  </si>
  <si>
    <t>1.4.1</t>
  </si>
  <si>
    <t>плата за выбросы и сбросы загрязняющих веществ в окружающую среду, размеще-ние отходов и другие виды негативного воздействия на окружающую среду в пределах установленных нормативов и (или) лимитов</t>
  </si>
  <si>
    <t>1.4.2</t>
  </si>
  <si>
    <t>расходы на обязательное страхование</t>
  </si>
  <si>
    <t>1.4.3</t>
  </si>
  <si>
    <t>иные расходы</t>
  </si>
  <si>
    <t>1.5</t>
  </si>
  <si>
    <t>Отчисления на социальные нужды</t>
  </si>
  <si>
    <t>1.6</t>
  </si>
  <si>
    <t>Расходы по сомнительным долгам</t>
  </si>
  <si>
    <t>1.7</t>
  </si>
  <si>
    <t>Амортизация основных средств и нематериальных активов</t>
  </si>
  <si>
    <t>1.8</t>
  </si>
  <si>
    <t>Расходы на выплаты по договорам займа и кредитным договорам, включая проценты по ним</t>
  </si>
  <si>
    <t>ИТОГО</t>
  </si>
  <si>
    <t>Налог на прибыль</t>
  </si>
  <si>
    <t>Экономия, определенная в прошедшем долгосрочном периоде регулирования и подлежащая учету в текущем долгосрочном периоде регули-рования</t>
  </si>
  <si>
    <t>В том числе Население</t>
  </si>
  <si>
    <t>Приложение 4.7</t>
  </si>
  <si>
    <t>Расходы на прочие покупаемые энергетические ресурсы</t>
  </si>
  <si>
    <t>Наименование поставщика</t>
  </si>
  <si>
    <t>Объем покупной энергии,
млн. кВт·ч (тыс. Гкал)</t>
  </si>
  <si>
    <t>Расчетная мощность, тыс. кВт (Гкал/ч)</t>
  </si>
  <si>
    <t>Тариф</t>
  </si>
  <si>
    <t>Затраты на покупку,
тыс. руб.</t>
  </si>
  <si>
    <t>односта-вочный</t>
  </si>
  <si>
    <t xml:space="preserve">Определение операционных (подконтрольных) расходов на второй год долгосрочного периода регулирования
</t>
  </si>
  <si>
    <t>ВСЕГО</t>
  </si>
  <si>
    <t>население (и приравненные к ним)</t>
  </si>
  <si>
    <t>Количество условных единиц по передаче тепловой энергии</t>
  </si>
  <si>
    <t>у е</t>
  </si>
  <si>
    <t xml:space="preserve">Определение операционных (подконтрольных) расходов на первый год долгосрочного периода регулирования
</t>
  </si>
  <si>
    <t>расходы, учтённые в тарифе</t>
  </si>
  <si>
    <t>прогноз расходов (по данным регулируе-мой организации)</t>
  </si>
  <si>
    <r>
      <t>1</t>
    </r>
    <r>
      <rPr>
        <b/>
        <sz val="12"/>
        <rFont val="Times New Roman"/>
        <family val="1"/>
      </rPr>
      <t>а</t>
    </r>
  </si>
  <si>
    <t xml:space="preserve">2019 год </t>
  </si>
  <si>
    <t>2019 год</t>
  </si>
  <si>
    <t>Период регулирования - 2019 год</t>
  </si>
  <si>
    <t>Базовый период 2019 год</t>
  </si>
  <si>
    <t>Период регулирования 2020 год</t>
  </si>
  <si>
    <t>Период регулиро-вания 2020 год</t>
  </si>
  <si>
    <t>Базовый период - 2019 год</t>
  </si>
  <si>
    <t>Период регулирования - 2020 год</t>
  </si>
  <si>
    <t xml:space="preserve">2020 год </t>
  </si>
  <si>
    <t xml:space="preserve">Третий год первого долгосрочного периода регулирования 
2019 год </t>
  </si>
  <si>
    <t>Первый год второго долгосрочного периода регулирования 
2020 год  (базовый уровень)</t>
  </si>
  <si>
    <t>2020 год</t>
  </si>
  <si>
    <t>Индексы роста</t>
  </si>
  <si>
    <t>ИПЦ</t>
  </si>
  <si>
    <t>Эл.энергия</t>
  </si>
  <si>
    <t>Газ</t>
  </si>
  <si>
    <t>Тепло</t>
  </si>
  <si>
    <t>№</t>
  </si>
  <si>
    <t>Статья расхода</t>
  </si>
  <si>
    <t>Ед.Изм.</t>
  </si>
  <si>
    <t>2019 Утвержденный экспертами</t>
  </si>
  <si>
    <t>2020 (данные ТСО)</t>
  </si>
  <si>
    <t xml:space="preserve">Передача </t>
  </si>
  <si>
    <t>Производство</t>
  </si>
  <si>
    <t>Передача</t>
  </si>
  <si>
    <t>Теплоэнергия</t>
  </si>
  <si>
    <t>руб/Гкал</t>
  </si>
  <si>
    <t>НВВ</t>
  </si>
  <si>
    <t>Итого расходов</t>
  </si>
  <si>
    <t>Налог на прибыль (нерассчетная)</t>
  </si>
  <si>
    <t>тыс.руб.</t>
  </si>
  <si>
    <t>Налог по упрощённой системе налогообложения</t>
  </si>
  <si>
    <t>Итого расходов (без налога на прибыль)</t>
  </si>
  <si>
    <t>Стоимость натурального топлива с учётом транспортировки (перевозки) (топливо на технологические цели)</t>
  </si>
  <si>
    <t>Газ природный</t>
  </si>
  <si>
    <t>4.30</t>
  </si>
  <si>
    <t>Расчетные данные</t>
  </si>
  <si>
    <t>4.2.1</t>
  </si>
  <si>
    <t>Удельный расход условного топлива</t>
  </si>
  <si>
    <t>кг ут Гкал</t>
  </si>
  <si>
    <t>4.2.2</t>
  </si>
  <si>
    <t>Калорийный эквивалент</t>
  </si>
  <si>
    <t>4.2.3</t>
  </si>
  <si>
    <t>Объем</t>
  </si>
  <si>
    <t>тыс. м куб.</t>
  </si>
  <si>
    <t>4.2.4</t>
  </si>
  <si>
    <t>Цена</t>
  </si>
  <si>
    <t>руб./тыс. м3</t>
  </si>
  <si>
    <t>4.6</t>
  </si>
  <si>
    <t>Дизельное топливо</t>
  </si>
  <si>
    <t>4.7</t>
  </si>
  <si>
    <t>Дрова</t>
  </si>
  <si>
    <t>4.8</t>
  </si>
  <si>
    <t>Щепа</t>
  </si>
  <si>
    <t>4.13</t>
  </si>
  <si>
    <t>Электроэнергия</t>
  </si>
  <si>
    <t>4.13.1</t>
  </si>
  <si>
    <t>объём энергии</t>
  </si>
  <si>
    <t>тыс.кВт*ч</t>
  </si>
  <si>
    <t>Уголь</t>
  </si>
  <si>
    <t>Нормативный запас топлива</t>
  </si>
  <si>
    <t>т</t>
  </si>
  <si>
    <t>Энергия, в том числе</t>
  </si>
  <si>
    <t>5.3.0.</t>
  </si>
  <si>
    <t>Затраты на покупную мощность</t>
  </si>
  <si>
    <t>5.3.1</t>
  </si>
  <si>
    <t>руб./кВт*мес.</t>
  </si>
  <si>
    <t>5.3.2</t>
  </si>
  <si>
    <t>МВт</t>
  </si>
  <si>
    <t>5.2.0</t>
  </si>
  <si>
    <t>затраты на покупную электрическую энергию</t>
  </si>
  <si>
    <t>Затраты на покупную электрическую энергию</t>
  </si>
  <si>
    <t>5.2.1.1</t>
  </si>
  <si>
    <t>Удельный расход электрической энергии</t>
  </si>
  <si>
    <t>кВт*ч/Гкал</t>
  </si>
  <si>
    <t>5.2.1</t>
  </si>
  <si>
    <t>тыс.кВт*час</t>
  </si>
  <si>
    <t>5.2.2</t>
  </si>
  <si>
    <t>тариф на энергию</t>
  </si>
  <si>
    <t>руб./кВт*ч</t>
  </si>
  <si>
    <t>5.1.0</t>
  </si>
  <si>
    <t>затраты на покупную тепловую энергию</t>
  </si>
  <si>
    <t>5.1.2</t>
  </si>
  <si>
    <t>Тариф на тепловую энергию</t>
  </si>
  <si>
    <t>5.1.1</t>
  </si>
  <si>
    <t>Затраты на оплату труда</t>
  </si>
  <si>
    <t>6.1</t>
  </si>
  <si>
    <t>оплата труда основных производственных рабочих</t>
  </si>
  <si>
    <t>6.1.1</t>
  </si>
  <si>
    <t>среднемесячная оплата труда основных производственных рабочих</t>
  </si>
  <si>
    <t>руб./мес.</t>
  </si>
  <si>
    <t>6.1.2</t>
  </si>
  <si>
    <t>численность основного производственного персонала, относимого на регулируемый вид деятельности</t>
  </si>
  <si>
    <t>ед.</t>
  </si>
  <si>
    <t>6.1.6</t>
  </si>
  <si>
    <t>Количество месяцев</t>
  </si>
  <si>
    <t>мес.</t>
  </si>
  <si>
    <t>6.2</t>
  </si>
  <si>
    <t>оплата труда ремонтного персонала</t>
  </si>
  <si>
    <t>6.2.1</t>
  </si>
  <si>
    <t>среднемесячная оплата труда ремонтного персонала</t>
  </si>
  <si>
    <t>6.2.2</t>
  </si>
  <si>
    <t>численность ремонтного персонала, относимого на регулируемый вид деятельности</t>
  </si>
  <si>
    <t>6.2.6</t>
  </si>
  <si>
    <t>6.3</t>
  </si>
  <si>
    <t>оплата труда цехового персонала</t>
  </si>
  <si>
    <t>6.3.1</t>
  </si>
  <si>
    <t>среднемесячная оплата труда цехового персонала</t>
  </si>
  <si>
    <t>6.3.2</t>
  </si>
  <si>
    <t>численность цехового персонала, относимого на регулируемый вид деятельности</t>
  </si>
  <si>
    <t>6.0.6</t>
  </si>
  <si>
    <t>Количесво месяцев</t>
  </si>
  <si>
    <t>6.4</t>
  </si>
  <si>
    <t>оплата труда АУП</t>
  </si>
  <si>
    <t>6.4.1</t>
  </si>
  <si>
    <t>среднемесячная оплата труда АУП</t>
  </si>
  <si>
    <t>6.4.2</t>
  </si>
  <si>
    <t>численность АУП, относимого на регулируемый вид деятельности</t>
  </si>
  <si>
    <t>6.4.3</t>
  </si>
  <si>
    <t>6.5</t>
  </si>
  <si>
    <t>оплата труда прочего персонала, относимого на регулируемый вид деятельности</t>
  </si>
  <si>
    <t>6.5.1</t>
  </si>
  <si>
    <t>среднемесячная оплата труда прочего персонала, относимого на регулируемый вид деятельности</t>
  </si>
  <si>
    <t>6.5.2</t>
  </si>
  <si>
    <t>численность прочего персонала, относимого на регулируемый вид деятельности</t>
  </si>
  <si>
    <t>6.5.3.</t>
  </si>
  <si>
    <t>7.9</t>
  </si>
  <si>
    <t>отчисления на соц. нужды от заработной платы основных производственных рабочих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</si>
  <si>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</si>
  <si>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</si>
  <si>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отчисления на соц. нужды от заработной платы АУП</t>
  </si>
  <si>
    <t>7.5.</t>
  </si>
  <si>
    <t>отчисления на соц. нужды от заработной платы прочего персонала</t>
  </si>
  <si>
    <t>8.0.</t>
  </si>
  <si>
    <t>Холодная вода</t>
  </si>
  <si>
    <t>Холодная вода питьевая</t>
  </si>
  <si>
    <t>8.1.3</t>
  </si>
  <si>
    <t>Удельный расход питьевой воды</t>
  </si>
  <si>
    <t>м куб/Гкал</t>
  </si>
  <si>
    <t>8.1.1</t>
  </si>
  <si>
    <t>Цена питьевой воды</t>
  </si>
  <si>
    <t>руб./куб.м</t>
  </si>
  <si>
    <t>8.1.2</t>
  </si>
  <si>
    <t>Объём питьевой воды</t>
  </si>
  <si>
    <t>тыс.куб.м</t>
  </si>
  <si>
    <t>8.2.</t>
  </si>
  <si>
    <t>Холодная вода техническая</t>
  </si>
  <si>
    <t>8.2.3</t>
  </si>
  <si>
    <t>Удельный расход технической воды</t>
  </si>
  <si>
    <t>8.2.1</t>
  </si>
  <si>
    <t>Цена технической воды</t>
  </si>
  <si>
    <t>руб./куб. м</t>
  </si>
  <si>
    <t>8.2.2</t>
  </si>
  <si>
    <t>Объем технической воды</t>
  </si>
  <si>
    <t>Водоотведение</t>
  </si>
  <si>
    <t>9.1</t>
  </si>
  <si>
    <t>9.2</t>
  </si>
  <si>
    <t>Объём</t>
  </si>
  <si>
    <t>9.2.1</t>
  </si>
  <si>
    <t>Удельный расход стоков</t>
  </si>
  <si>
    <t>м куб./Гкал</t>
  </si>
  <si>
    <t>12.1</t>
  </si>
  <si>
    <t>Реагенты, фильтрующие и ионообменные материалы для водоподготовки</t>
  </si>
  <si>
    <t>12.2</t>
  </si>
  <si>
    <t>ГСМ</t>
  </si>
  <si>
    <t>12.3</t>
  </si>
  <si>
    <t>На текущий и капитальный ремонт</t>
  </si>
  <si>
    <t>12.4</t>
  </si>
  <si>
    <t>На текущее содержание и техническое обслуживание</t>
  </si>
  <si>
    <t>12.5</t>
  </si>
  <si>
    <t>Специальная одежда</t>
  </si>
  <si>
    <t>12.6</t>
  </si>
  <si>
    <t>Хозяйственный инвентарь и другие вспомогательные материалы</t>
  </si>
  <si>
    <t>12.7</t>
  </si>
  <si>
    <t>Прочие расходы</t>
  </si>
  <si>
    <t>Ремонт основных средств, выполняемый подрядным способом</t>
  </si>
  <si>
    <t>Расходы на оплату работ и услуг производственного характера, выполняемых по договорам со сторонними организациями</t>
  </si>
  <si>
    <t>14.1</t>
  </si>
  <si>
    <t>транспортные услуги</t>
  </si>
  <si>
    <t>14.2</t>
  </si>
  <si>
    <t>работы по техническому регламенту</t>
  </si>
  <si>
    <t>14.3</t>
  </si>
  <si>
    <t>прочие услуги вспомогательных производств</t>
  </si>
  <si>
    <t>14.4</t>
  </si>
  <si>
    <t>иные работы и услуги производственного характера</t>
  </si>
  <si>
    <t>15.3</t>
  </si>
  <si>
    <t>коммунальные услуги</t>
  </si>
  <si>
    <t>15.7</t>
  </si>
  <si>
    <t>расходы на аудиторские услуги</t>
  </si>
  <si>
    <t>15.12</t>
  </si>
  <si>
    <t>иные работы и услуги</t>
  </si>
  <si>
    <t>15.1</t>
  </si>
  <si>
    <t>услуги связи</t>
  </si>
  <si>
    <t>15.2</t>
  </si>
  <si>
    <t>услуги вневедомственной охраны</t>
  </si>
  <si>
    <t>15.4</t>
  </si>
  <si>
    <t>расходы на консультационные услуги</t>
  </si>
  <si>
    <t>15.5</t>
  </si>
  <si>
    <t>расходы на юридические услуги</t>
  </si>
  <si>
    <t>15.6</t>
  </si>
  <si>
    <t>расходы на информационные услуги</t>
  </si>
  <si>
    <t>15.8</t>
  </si>
  <si>
    <t>услуги по стратегическому управлению организацией</t>
  </si>
  <si>
    <t>15.9</t>
  </si>
  <si>
    <t>расходы по подготовке и освоению производства (пуско-наладочные работы)</t>
  </si>
  <si>
    <t>15.10</t>
  </si>
  <si>
    <t>целевые средства на НИОКР</t>
  </si>
  <si>
    <t>15.11</t>
  </si>
  <si>
    <t>средства на необязательное (дополнительное) страхование</t>
  </si>
  <si>
    <t>Расходы на вывод из эксплуатации (в том числе на консервацию) и вывод из консервации</t>
  </si>
  <si>
    <t>Услуги банков</t>
  </si>
  <si>
    <t>Прочие операционные расходы</t>
  </si>
  <si>
    <t>Расходы на оплату услуг, оказываемых организациями, осуществляющими регулируемые виды деятельности</t>
  </si>
  <si>
    <t>аренда производственных объектов</t>
  </si>
  <si>
    <t>аренда непроизводственных объектов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</si>
  <si>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</si>
  <si>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25.4</t>
  </si>
  <si>
    <t>уплата налогов, всего</t>
  </si>
  <si>
    <t>25.4.5</t>
  </si>
  <si>
    <t>прочие налоги</t>
  </si>
  <si>
    <t>25.4.1</t>
  </si>
  <si>
    <t>налог на имущество организаций</t>
  </si>
  <si>
    <t>25.4.2</t>
  </si>
  <si>
    <t>земельный налог</t>
  </si>
  <si>
    <t>25.4.3</t>
  </si>
  <si>
    <t>транспортный налог</t>
  </si>
  <si>
    <t>25.4.4</t>
  </si>
  <si>
    <t>водный налог</t>
  </si>
  <si>
    <t>Амортизация иных основных средств и нематериальных активов</t>
  </si>
  <si>
    <t>Амортизация производственного оборудования</t>
  </si>
  <si>
    <t>Прочие неподконтрольные расходы</t>
  </si>
  <si>
    <t>выпадающие доходы/экономия средств</t>
  </si>
  <si>
    <t>Избыток средств, полученный за отчётные периоды регулирования</t>
  </si>
  <si>
    <t>Суммарная корректировка НВВ</t>
  </si>
  <si>
    <t>нормативный уровень прибыли (нерасчетный)</t>
  </si>
  <si>
    <t>35.1</t>
  </si>
  <si>
    <t>Нормативный уровень прибыли</t>
  </si>
  <si>
    <t>Предпринимательская прибыль</t>
  </si>
  <si>
    <t>35.1.1</t>
  </si>
  <si>
    <t>Расчётная предпринимательская прибыль</t>
  </si>
  <si>
    <t>Прибыль составляющие</t>
  </si>
  <si>
    <t>35.2</t>
  </si>
  <si>
    <t>Денежные выплаты социального характера (по коллективному договору)</t>
  </si>
  <si>
    <t>35.3</t>
  </si>
  <si>
    <t>Расходы на погашение и обслуживание заёмных средств, привлекаемых на реализацию мероприятий инвестиционной программы</t>
  </si>
  <si>
    <t>35.4</t>
  </si>
  <si>
    <t>Капитальные вложения (инвестиции)</t>
  </si>
  <si>
    <t>Справочные данные</t>
  </si>
  <si>
    <t>36.1</t>
  </si>
  <si>
    <t>Ставка налога на прибыль</t>
  </si>
  <si>
    <t>36.2</t>
  </si>
  <si>
    <t>Справочно: нормативный уровень прибыли</t>
  </si>
  <si>
    <t>36.3</t>
  </si>
  <si>
    <t>Справочно: расчётная предпринимательская прибыль</t>
  </si>
  <si>
    <t>7.0</t>
  </si>
  <si>
    <t>процент отчислений на социальные нужды</t>
  </si>
  <si>
    <t>35.5</t>
  </si>
  <si>
    <t>Индекс эффективности расходов</t>
  </si>
  <si>
    <t>35.6</t>
  </si>
  <si>
    <t>Индекс потребительских цен</t>
  </si>
  <si>
    <t>35.7</t>
  </si>
  <si>
    <t>Индекс количества активов</t>
  </si>
  <si>
    <t>Справочно налог по упрощённой системе налогообложения</t>
  </si>
  <si>
    <t>Загрузка:</t>
  </si>
  <si>
    <t>Операционные расходы</t>
  </si>
  <si>
    <t>Расходы на приобретение (производство) энергетических ресурсов</t>
  </si>
  <si>
    <t>полезный отпуск теплоэнергии</t>
  </si>
  <si>
    <t>тыс.Гкал</t>
  </si>
  <si>
    <t>НВВ (загрузка)</t>
  </si>
  <si>
    <t>НР</t>
  </si>
  <si>
    <t>Неподконтрольные</t>
  </si>
  <si>
    <t>ОР</t>
  </si>
  <si>
    <t>Операционные</t>
  </si>
  <si>
    <t>ЭР</t>
  </si>
  <si>
    <t>Энергоресурсы</t>
  </si>
  <si>
    <t>П</t>
  </si>
  <si>
    <t>Примечание:</t>
  </si>
  <si>
    <t>полезный отпуск теплоэнергии (строка 160) и установленный тариф на 2019 год (строка 161) заносить только в столбец F, для организаций, осуществляющих услуги по передаче тепловой энергии - в столбец Е</t>
  </si>
  <si>
    <t>полезный отпуск теплоэнергии на 2020 год (строка 159) заносить только в столбец I, для организаций, осуществляющих услуги по передаче тепловой энергии - в столбец H</t>
  </si>
  <si>
    <t>Муниципальный район</t>
  </si>
  <si>
    <t>Муниципальное образование</t>
  </si>
  <si>
    <t>Наименование котельной</t>
  </si>
  <si>
    <t>Вид топлива</t>
  </si>
  <si>
    <t>Адрес котельной</t>
  </si>
  <si>
    <t>Месяцы</t>
  </si>
  <si>
    <t>6. Полезный отпуск тепловой энергии</t>
  </si>
  <si>
    <t>6.1. Бюджетные потребители</t>
  </si>
  <si>
    <t>6.2. Население</t>
  </si>
  <si>
    <t>6.3. Прочие</t>
  </si>
  <si>
    <t>6.4. Организации-перепродавцы</t>
  </si>
  <si>
    <t>6.5. Собственное потребление</t>
  </si>
  <si>
    <t>Отопление, всего</t>
  </si>
  <si>
    <t>в том числе по приборам учёта</t>
  </si>
  <si>
    <t>ГВС</t>
  </si>
  <si>
    <t>Технологические нужды</t>
  </si>
  <si>
    <t>На собственное производство</t>
  </si>
  <si>
    <t>На хозяйственные нужды</t>
  </si>
  <si>
    <t>по приборам учёта</t>
  </si>
  <si>
    <t>Численность населения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</si>
  <si>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</si>
  <si>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</si>
  <si>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</si>
  <si>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</si>
  <si>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</si>
  <si>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</si>
  <si>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</si>
  <si>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</si>
  <si>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</si>
  <si>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</si>
  <si>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</si>
  <si>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</si>
  <si>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</si>
  <si>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2</t>
  </si>
  <si>
    <t>Фактические объёмы тепловой энергии</t>
  </si>
  <si>
    <t>в том числе по показаниям приборов учёта тепловой энергии*</t>
  </si>
  <si>
    <t>-</t>
  </si>
  <si>
    <t xml:space="preserve">                    разбивка полезного отпуска:  на отопление</t>
  </si>
  <si>
    <t xml:space="preserve">                                                                           на горячее водоснабжение</t>
  </si>
  <si>
    <t xml:space="preserve">                                                                           на технологию</t>
  </si>
  <si>
    <t>кот. 1</t>
  </si>
  <si>
    <t>кот. 2</t>
  </si>
  <si>
    <t>Зам.исполнительного директора                                                                А.А.Целуев</t>
  </si>
  <si>
    <t>Экономист                                                                                                Г.К.Гаврикова</t>
  </si>
  <si>
    <t>Наименование организации  АО "Восход"-КРЛЗ</t>
  </si>
  <si>
    <t>Зам.исполнительного директора                                 А.А.Целуев</t>
  </si>
  <si>
    <t>Экономист ОГЭ                                                          Г.К.Гаврикова</t>
  </si>
  <si>
    <t>Заместитель исполнительного директора                                                                                        А.А.Целуев</t>
  </si>
  <si>
    <t>Экономист ОГЭ                                                                                                                                                 Г.К.Гаврикова</t>
  </si>
  <si>
    <t>Котельная АО "Восход"-КРЛЗ</t>
  </si>
  <si>
    <t>г.Калуга</t>
  </si>
  <si>
    <t>г.Калуга, ул.Грабцевское шоссе,д.43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</si>
</sst>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000"/>
    <numFmt numFmtId="173" formatCode="\3\-\4"/>
    <numFmt numFmtId="174" formatCode="\5\-\9"/>
    <numFmt numFmtId="175" formatCode="0\-\1\2"/>
    <numFmt numFmtId="176" formatCode="\2\-\3"/>
    <numFmt numFmtId="177" formatCode="\4\-\5"/>
    <numFmt numFmtId="178" formatCode="\6\-\7"/>
    <numFmt numFmtId="179" formatCode="\8\-\9"/>
    <numFmt numFmtId="180" formatCode="0\-\1\1"/>
    <numFmt numFmtId="181" formatCode="000000000"/>
    <numFmt numFmtId="182" formatCode="0.000"/>
    <numFmt numFmtId="183" formatCode="0.00000"/>
    <numFmt numFmtId="18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085"/>
        <bgColor indexed="64"/>
      </patternFill>
    </fill>
    <fill>
      <patternFill patternType="solid">
        <fgColor rgb="FFDEB88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9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173" fontId="11" fillId="0" borderId="12" xfId="0" applyNumberFormat="1" applyFont="1" applyBorder="1" applyAlignment="1">
      <alignment horizontal="center"/>
    </xf>
    <xf numFmtId="174" fontId="11" fillId="0" borderId="12" xfId="0" applyNumberFormat="1" applyFont="1" applyBorder="1" applyAlignment="1">
      <alignment horizontal="center"/>
    </xf>
    <xf numFmtId="175" fontId="11" fillId="0" borderId="12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177" fontId="11" fillId="0" borderId="12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179" fontId="11" fillId="0" borderId="12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1" fontId="1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4" borderId="13" xfId="0" applyFont="1" applyFill="1" applyBorder="1" applyAlignment="1">
      <alignment horizontal="center" wrapText="1"/>
    </xf>
    <xf numFmtId="181" fontId="0" fillId="0" borderId="0" xfId="0" applyNumberFormat="1" applyAlignment="1">
      <alignment horizontal="left" wrapText="1"/>
    </xf>
    <xf numFmtId="0" fontId="18" fillId="35" borderId="13" xfId="0" applyFont="1" applyFill="1" applyBorder="1" applyAlignment="1">
      <alignment horizontal="right" wrapText="1"/>
    </xf>
    <xf numFmtId="0" fontId="17" fillId="33" borderId="13" xfId="0" applyFont="1" applyFill="1" applyBorder="1" applyAlignment="1">
      <alignment horizontal="right" vertical="center" wrapText="1"/>
    </xf>
    <xf numFmtId="1" fontId="18" fillId="35" borderId="13" xfId="0" applyNumberFormat="1" applyFont="1" applyFill="1" applyBorder="1" applyAlignment="1">
      <alignment horizontal="right" wrapText="1"/>
    </xf>
    <xf numFmtId="1" fontId="17" fillId="36" borderId="13" xfId="0" applyNumberFormat="1" applyFont="1" applyFill="1" applyBorder="1" applyAlignment="1">
      <alignment horizontal="right" wrapText="1"/>
    </xf>
    <xf numFmtId="0" fontId="18" fillId="37" borderId="13" xfId="0" applyFont="1" applyFill="1" applyBorder="1" applyAlignment="1">
      <alignment horizontal="right" wrapText="1"/>
    </xf>
    <xf numFmtId="182" fontId="18" fillId="37" borderId="13" xfId="0" applyNumberFormat="1" applyFont="1" applyFill="1" applyBorder="1" applyAlignment="1" applyProtection="1">
      <alignment horizontal="right" wrapText="1"/>
      <protection locked="0"/>
    </xf>
    <xf numFmtId="0" fontId="17" fillId="36" borderId="13" xfId="0" applyFont="1" applyFill="1" applyBorder="1" applyAlignment="1">
      <alignment horizontal="right" wrapText="1"/>
    </xf>
    <xf numFmtId="0" fontId="17" fillId="38" borderId="13" xfId="0" applyFont="1" applyFill="1" applyBorder="1" applyAlignment="1">
      <alignment horizontal="right" wrapText="1"/>
    </xf>
    <xf numFmtId="4" fontId="18" fillId="37" borderId="13" xfId="0" applyNumberFormat="1" applyFont="1" applyFill="1" applyBorder="1" applyAlignment="1">
      <alignment horizontal="right" wrapText="1"/>
    </xf>
    <xf numFmtId="0" fontId="18" fillId="39" borderId="13" xfId="0" applyFont="1" applyFill="1" applyBorder="1" applyAlignment="1">
      <alignment horizontal="right" wrapText="1"/>
    </xf>
    <xf numFmtId="182" fontId="18" fillId="39" borderId="13" xfId="0" applyNumberFormat="1" applyFont="1" applyFill="1" applyBorder="1" applyAlignment="1" applyProtection="1">
      <alignment horizontal="right" wrapText="1"/>
      <protection locked="0"/>
    </xf>
    <xf numFmtId="1" fontId="17" fillId="38" borderId="13" xfId="0" applyNumberFormat="1" applyFont="1" applyFill="1" applyBorder="1" applyAlignment="1">
      <alignment horizontal="right" wrapText="1"/>
    </xf>
    <xf numFmtId="0" fontId="17" fillId="40" borderId="13" xfId="0" applyFont="1" applyFill="1" applyBorder="1" applyAlignment="1">
      <alignment horizontal="right" wrapText="1"/>
    </xf>
    <xf numFmtId="1" fontId="18" fillId="37" borderId="13" xfId="0" applyNumberFormat="1" applyFont="1" applyFill="1" applyBorder="1" applyAlignment="1" applyProtection="1">
      <alignment horizontal="right" wrapText="1"/>
      <protection locked="0"/>
    </xf>
    <xf numFmtId="2" fontId="18" fillId="37" borderId="13" xfId="0" applyNumberFormat="1" applyFont="1" applyFill="1" applyBorder="1" applyAlignment="1" applyProtection="1">
      <alignment horizontal="right" wrapText="1"/>
      <protection locked="0"/>
    </xf>
    <xf numFmtId="49" fontId="17" fillId="38" borderId="13" xfId="0" applyNumberFormat="1" applyFont="1" applyFill="1" applyBorder="1" applyAlignment="1">
      <alignment horizontal="right" wrapText="1"/>
    </xf>
    <xf numFmtId="1" fontId="18" fillId="39" borderId="13" xfId="0" applyNumberFormat="1" applyFont="1" applyFill="1" applyBorder="1" applyAlignment="1" applyProtection="1">
      <alignment horizontal="right" wrapText="1"/>
      <protection locked="0"/>
    </xf>
    <xf numFmtId="172" fontId="18" fillId="37" borderId="13" xfId="0" applyNumberFormat="1" applyFont="1" applyFill="1" applyBorder="1" applyAlignment="1" applyProtection="1">
      <alignment horizontal="right" wrapText="1"/>
      <protection locked="0"/>
    </xf>
    <xf numFmtId="182" fontId="18" fillId="35" borderId="13" xfId="0" applyNumberFormat="1" applyFont="1" applyFill="1" applyBorder="1" applyAlignment="1">
      <alignment horizontal="right" wrapText="1"/>
    </xf>
    <xf numFmtId="1" fontId="18" fillId="37" borderId="13" xfId="0" applyNumberFormat="1" applyFont="1" applyFill="1" applyBorder="1" applyAlignment="1">
      <alignment horizontal="right" wrapText="1"/>
    </xf>
    <xf numFmtId="1" fontId="17" fillId="40" borderId="13" xfId="0" applyNumberFormat="1" applyFont="1" applyFill="1" applyBorder="1" applyAlignment="1">
      <alignment horizontal="right" wrapText="1"/>
    </xf>
    <xf numFmtId="4" fontId="18" fillId="39" borderId="13" xfId="0" applyNumberFormat="1" applyFont="1" applyFill="1" applyBorder="1" applyAlignment="1">
      <alignment horizontal="right" wrapText="1"/>
    </xf>
    <xf numFmtId="1" fontId="18" fillId="39" borderId="13" xfId="0" applyNumberFormat="1" applyFont="1" applyFill="1" applyBorder="1" applyAlignment="1">
      <alignment horizontal="right" wrapText="1"/>
    </xf>
    <xf numFmtId="1" fontId="17" fillId="41" borderId="13" xfId="0" applyNumberFormat="1" applyFont="1" applyFill="1" applyBorder="1" applyAlignment="1">
      <alignment horizontal="right" wrapText="1"/>
    </xf>
    <xf numFmtId="0" fontId="17" fillId="41" borderId="13" xfId="0" applyFont="1" applyFill="1" applyBorder="1" applyAlignment="1">
      <alignment horizontal="right" wrapText="1"/>
    </xf>
    <xf numFmtId="0" fontId="17" fillId="0" borderId="0" xfId="0" applyFont="1" applyAlignment="1">
      <alignment horizontal="left" wrapText="1"/>
    </xf>
    <xf numFmtId="0" fontId="58" fillId="0" borderId="0" xfId="0" applyFont="1" applyAlignment="1">
      <alignment/>
    </xf>
    <xf numFmtId="0" fontId="12" fillId="0" borderId="0" xfId="53" applyFont="1" applyAlignment="1">
      <alignment horizontal="left" vertical="center" indent="15"/>
      <protection/>
    </xf>
    <xf numFmtId="0" fontId="4" fillId="0" borderId="0" xfId="53" applyFont="1" applyAlignment="1">
      <alignment horizontal="left" vertical="center" wrapText="1"/>
      <protection/>
    </xf>
    <xf numFmtId="0" fontId="11" fillId="0" borderId="0" xfId="53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2" fontId="4" fillId="0" borderId="12" xfId="53" applyNumberFormat="1" applyFont="1" applyBorder="1" applyAlignment="1">
      <alignment vertical="center" wrapText="1"/>
      <protection/>
    </xf>
    <xf numFmtId="182" fontId="4" fillId="0" borderId="12" xfId="53" applyNumberFormat="1" applyFont="1" applyBorder="1" applyAlignment="1">
      <alignment vertical="center" wrapText="1"/>
      <protection/>
    </xf>
    <xf numFmtId="2" fontId="4" fillId="0" borderId="11" xfId="53" applyNumberFormat="1" applyFont="1" applyBorder="1" applyAlignment="1">
      <alignment vertical="center" wrapText="1"/>
      <protection/>
    </xf>
    <xf numFmtId="0" fontId="18" fillId="0" borderId="0" xfId="54" applyProtection="1">
      <alignment/>
      <protection locked="0"/>
    </xf>
    <xf numFmtId="0" fontId="19" fillId="0" borderId="11" xfId="54" applyFont="1" applyBorder="1" applyAlignment="1" applyProtection="1">
      <alignment horizontal="center" vertical="center" wrapText="1"/>
      <protection locked="0"/>
    </xf>
    <xf numFmtId="0" fontId="18" fillId="0" borderId="12" xfId="54" applyBorder="1" applyAlignment="1" applyProtection="1">
      <alignment horizontal="center" vertical="center" wrapText="1"/>
      <protection locked="0"/>
    </xf>
    <xf numFmtId="0" fontId="19" fillId="0" borderId="12" xfId="54" applyFont="1" applyBorder="1" applyAlignment="1" applyProtection="1">
      <alignment horizontal="center" vertical="center" wrapText="1"/>
      <protection locked="0"/>
    </xf>
    <xf numFmtId="49" fontId="20" fillId="42" borderId="12" xfId="55" applyNumberFormat="1" applyFont="1" applyFill="1" applyBorder="1" applyAlignment="1">
      <alignment horizontal="center" vertical="center" wrapText="1"/>
      <protection/>
    </xf>
    <xf numFmtId="49" fontId="21" fillId="42" borderId="12" xfId="55" applyNumberFormat="1" applyFont="1" applyFill="1" applyBorder="1" applyAlignment="1">
      <alignment horizontal="center" vertical="center" wrapText="1"/>
      <protection/>
    </xf>
    <xf numFmtId="2" fontId="0" fillId="42" borderId="12" xfId="55" applyNumberFormat="1" applyFont="1" applyFill="1" applyBorder="1" applyAlignment="1">
      <alignment horizontal="center" vertical="center" wrapText="1"/>
      <protection/>
    </xf>
    <xf numFmtId="182" fontId="0" fillId="42" borderId="12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9" fontId="20" fillId="0" borderId="12" xfId="55" applyNumberFormat="1" applyFont="1" applyBorder="1" applyAlignment="1" applyProtection="1">
      <alignment horizontal="center" vertical="center" wrapText="1"/>
      <protection locked="0"/>
    </xf>
    <xf numFmtId="49" fontId="21" fillId="0" borderId="12" xfId="55" applyNumberFormat="1" applyFont="1" applyBorder="1" applyAlignment="1" applyProtection="1">
      <alignment horizontal="center" vertical="center" wrapText="1"/>
      <protection locked="0"/>
    </xf>
    <xf numFmtId="49" fontId="0" fillId="0" borderId="12" xfId="55" applyNumberFormat="1" applyFont="1" applyBorder="1" applyAlignment="1" applyProtection="1">
      <alignment horizontal="center" vertical="center" wrapText="1"/>
      <protection locked="0"/>
    </xf>
    <xf numFmtId="49" fontId="21" fillId="0" borderId="14" xfId="56" applyNumberFormat="1" applyFont="1" applyBorder="1" applyAlignment="1" applyProtection="1">
      <alignment horizontal="center" vertical="center" wrapText="1"/>
      <protection locked="0"/>
    </xf>
    <xf numFmtId="2" fontId="20" fillId="0" borderId="14" xfId="56" applyNumberFormat="1" applyFont="1" applyBorder="1" applyAlignment="1">
      <alignment horizontal="center" vertical="center" wrapText="1"/>
      <protection/>
    </xf>
    <xf numFmtId="2" fontId="20" fillId="0" borderId="14" xfId="56" applyNumberFormat="1" applyFont="1" applyBorder="1" applyAlignment="1" applyProtection="1">
      <alignment horizontal="center" vertical="center" wrapText="1"/>
      <protection locked="0"/>
    </xf>
    <xf numFmtId="49" fontId="20" fillId="0" borderId="14" xfId="56" applyNumberFormat="1" applyFont="1" applyBorder="1" applyAlignment="1" applyProtection="1">
      <alignment horizontal="center" vertical="center" wrapText="1"/>
      <protection locked="0"/>
    </xf>
    <xf numFmtId="49" fontId="21" fillId="0" borderId="12" xfId="56" applyNumberFormat="1" applyFont="1" applyBorder="1" applyAlignment="1" applyProtection="1">
      <alignment horizontal="center" vertical="center" wrapText="1"/>
      <protection locked="0"/>
    </xf>
    <xf numFmtId="2" fontId="20" fillId="0" borderId="12" xfId="56" applyNumberFormat="1" applyFont="1" applyBorder="1" applyAlignment="1">
      <alignment horizontal="center" vertical="center" wrapText="1"/>
      <protection/>
    </xf>
    <xf numFmtId="2" fontId="20" fillId="0" borderId="12" xfId="56" applyNumberFormat="1" applyFont="1" applyBorder="1" applyAlignment="1" applyProtection="1">
      <alignment horizontal="center" vertical="center" wrapText="1"/>
      <protection locked="0"/>
    </xf>
    <xf numFmtId="49" fontId="20" fillId="0" borderId="12" xfId="56" applyNumberFormat="1" applyFont="1" applyBorder="1" applyAlignment="1" applyProtection="1">
      <alignment horizontal="center" vertical="center" wrapText="1"/>
      <protection locked="0"/>
    </xf>
    <xf numFmtId="49" fontId="0" fillId="0" borderId="12" xfId="56" applyNumberFormat="1" applyFont="1" applyBorder="1" applyAlignment="1" applyProtection="1">
      <alignment horizontal="center" vertical="center" wrapText="1"/>
      <protection locked="0"/>
    </xf>
    <xf numFmtId="0" fontId="45" fillId="0" borderId="0" xfId="42" applyNumberFormat="1" applyAlignment="1" applyProtection="1">
      <alignment/>
      <protection locked="0"/>
    </xf>
    <xf numFmtId="49" fontId="0" fillId="0" borderId="12" xfId="55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wrapText="1"/>
    </xf>
    <xf numFmtId="0" fontId="1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17" fillId="33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49" fillId="0" borderId="19" xfId="0" applyFont="1" applyBorder="1" applyAlignment="1">
      <alignment/>
    </xf>
    <xf numFmtId="0" fontId="49" fillId="0" borderId="0" xfId="0" applyFont="1" applyAlignment="1">
      <alignment/>
    </xf>
    <xf numFmtId="0" fontId="19" fillId="0" borderId="20" xfId="54" applyFont="1" applyBorder="1" applyAlignment="1" applyProtection="1">
      <alignment horizontal="center" vertical="center" wrapText="1"/>
      <protection locked="0"/>
    </xf>
    <xf numFmtId="0" fontId="19" fillId="0" borderId="21" xfId="54" applyFont="1" applyBorder="1" applyAlignment="1" applyProtection="1">
      <alignment horizontal="center" vertical="center" wrapText="1"/>
      <protection locked="0"/>
    </xf>
    <xf numFmtId="0" fontId="19" fillId="0" borderId="20" xfId="54" applyFont="1" applyBorder="1" applyAlignment="1" applyProtection="1">
      <alignment horizontal="center" vertical="center" textRotation="90" wrapText="1"/>
      <protection locked="0"/>
    </xf>
    <xf numFmtId="0" fontId="19" fillId="0" borderId="21" xfId="54" applyFont="1" applyBorder="1" applyAlignment="1" applyProtection="1">
      <alignment horizontal="center" vertical="center" textRotation="90" wrapText="1"/>
      <protection locked="0"/>
    </xf>
    <xf numFmtId="0" fontId="19" fillId="0" borderId="14" xfId="54" applyFont="1" applyBorder="1" applyAlignment="1" applyProtection="1">
      <alignment horizontal="center" vertical="center" wrapText="1"/>
      <protection locked="0"/>
    </xf>
    <xf numFmtId="0" fontId="18" fillId="0" borderId="20" xfId="54" applyBorder="1" applyAlignment="1" applyProtection="1">
      <alignment horizontal="center" vertical="center" wrapText="1"/>
      <protection locked="0"/>
    </xf>
    <xf numFmtId="0" fontId="18" fillId="0" borderId="14" xfId="54" applyBorder="1" applyAlignment="1" applyProtection="1">
      <alignment horizontal="center" vertical="center" wrapText="1"/>
      <protection locked="0"/>
    </xf>
    <xf numFmtId="0" fontId="19" fillId="0" borderId="10" xfId="54" applyFont="1" applyBorder="1" applyAlignment="1" applyProtection="1">
      <alignment horizontal="center" vertical="center" wrapText="1"/>
      <protection locked="0"/>
    </xf>
    <xf numFmtId="0" fontId="19" fillId="0" borderId="22" xfId="54" applyFont="1" applyBorder="1" applyAlignment="1" applyProtection="1">
      <alignment horizontal="center" vertical="center" wrapText="1"/>
      <protection locked="0"/>
    </xf>
    <xf numFmtId="0" fontId="19" fillId="0" borderId="11" xfId="54" applyFont="1" applyBorder="1" applyAlignment="1" applyProtection="1">
      <alignment horizontal="center" vertical="center" wrapText="1"/>
      <protection locked="0"/>
    </xf>
    <xf numFmtId="0" fontId="19" fillId="0" borderId="23" xfId="54" applyFont="1" applyBorder="1" applyAlignment="1" applyProtection="1">
      <alignment horizontal="center" vertical="center" wrapText="1"/>
      <protection locked="0"/>
    </xf>
    <xf numFmtId="0" fontId="19" fillId="0" borderId="19" xfId="54" applyFont="1" applyBorder="1" applyAlignment="1" applyProtection="1">
      <alignment horizontal="center" vertical="center" wrapText="1"/>
      <protection locked="0"/>
    </xf>
    <xf numFmtId="0" fontId="19" fillId="0" borderId="24" xfId="54" applyFont="1" applyBorder="1" applyAlignment="1" applyProtection="1">
      <alignment horizontal="center" vertical="center" wrapText="1"/>
      <protection locked="0"/>
    </xf>
    <xf numFmtId="0" fontId="19" fillId="0" borderId="25" xfId="54" applyFont="1" applyBorder="1" applyAlignment="1" applyProtection="1">
      <alignment horizontal="center" vertical="center" wrapText="1"/>
      <protection locked="0"/>
    </xf>
    <xf numFmtId="0" fontId="19" fillId="0" borderId="26" xfId="54" applyFont="1" applyBorder="1" applyAlignment="1" applyProtection="1">
      <alignment horizontal="center" vertical="center" wrapText="1"/>
      <protection locked="0"/>
    </xf>
    <xf numFmtId="0" fontId="19" fillId="0" borderId="27" xfId="54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2"/>
    </xf>
    <xf numFmtId="0" fontId="3" fillId="0" borderId="11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9" fontId="3" fillId="0" borderId="22" xfId="0" applyNumberFormat="1" applyFont="1" applyBorder="1" applyAlignment="1">
      <alignment horizontal="left" vertical="top" wrapText="1" indent="1"/>
    </xf>
    <xf numFmtId="49" fontId="3" fillId="0" borderId="11" xfId="0" applyNumberFormat="1" applyFont="1" applyBorder="1" applyAlignment="1">
      <alignment horizontal="left" vertical="top" wrapText="1" indent="1"/>
    </xf>
    <xf numFmtId="49" fontId="3" fillId="0" borderId="22" xfId="0" applyNumberFormat="1" applyFont="1" applyBorder="1" applyAlignment="1">
      <alignment horizontal="left" vertical="top" wrapText="1" indent="4"/>
    </xf>
    <xf numFmtId="49" fontId="3" fillId="0" borderId="11" xfId="0" applyNumberFormat="1" applyFont="1" applyBorder="1" applyAlignment="1">
      <alignment horizontal="left" vertical="top" wrapText="1" indent="4"/>
    </xf>
    <xf numFmtId="0" fontId="4" fillId="0" borderId="0" xfId="0" applyFont="1" applyAlignment="1">
      <alignment horizontal="center" wrapText="1"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22" xfId="53" applyFont="1" applyBorder="1" applyAlignment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12" fillId="0" borderId="12" xfId="53" applyFont="1" applyBorder="1" applyAlignment="1">
      <alignment vertical="center" wrapText="1"/>
      <protection/>
    </xf>
    <xf numFmtId="0" fontId="11" fillId="0" borderId="12" xfId="53" applyBorder="1" applyAlignment="1">
      <alignment vertical="center" wrapText="1"/>
      <protection/>
    </xf>
    <xf numFmtId="2" fontId="4" fillId="0" borderId="20" xfId="53" applyNumberFormat="1" applyFont="1" applyBorder="1" applyAlignment="1">
      <alignment horizontal="right" vertical="center" wrapText="1"/>
      <protection/>
    </xf>
    <xf numFmtId="2" fontId="4" fillId="0" borderId="14" xfId="53" applyNumberFormat="1" applyFont="1" applyBorder="1" applyAlignment="1">
      <alignment horizontal="right" vertical="center" wrapText="1"/>
      <protection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53" applyFont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43" borderId="10" xfId="0" applyFont="1" applyFill="1" applyBorder="1" applyAlignment="1">
      <alignment horizontal="center" vertical="top"/>
    </xf>
    <xf numFmtId="0" fontId="3" fillId="43" borderId="22" xfId="0" applyFont="1" applyFill="1" applyBorder="1" applyAlignment="1">
      <alignment horizontal="center" vertical="top"/>
    </xf>
    <xf numFmtId="0" fontId="3" fillId="43" borderId="11" xfId="0" applyFont="1" applyFill="1" applyBorder="1" applyAlignment="1">
      <alignment horizontal="center" vertical="top"/>
    </xf>
    <xf numFmtId="0" fontId="3" fillId="0" borderId="22" xfId="0" applyFont="1" applyBorder="1" applyAlignment="1">
      <alignment horizontal="justify" vertical="top"/>
    </xf>
    <xf numFmtId="0" fontId="3" fillId="0" borderId="22" xfId="0" applyFont="1" applyBorder="1" applyAlignment="1">
      <alignment horizontal="justify" vertical="top" wrapText="1"/>
    </xf>
    <xf numFmtId="0" fontId="3" fillId="43" borderId="10" xfId="0" applyFont="1" applyFill="1" applyBorder="1" applyAlignment="1">
      <alignment horizontal="center" vertical="center"/>
    </xf>
    <xf numFmtId="0" fontId="3" fillId="43" borderId="22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2" fontId="3" fillId="43" borderId="10" xfId="0" applyNumberFormat="1" applyFont="1" applyFill="1" applyBorder="1" applyAlignment="1">
      <alignment horizontal="center" vertical="top"/>
    </xf>
    <xf numFmtId="2" fontId="3" fillId="43" borderId="22" xfId="0" applyNumberFormat="1" applyFont="1" applyFill="1" applyBorder="1" applyAlignment="1">
      <alignment horizontal="center" vertical="top"/>
    </xf>
    <xf numFmtId="2" fontId="3" fillId="43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justify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horizontal="left" vertical="center" wrapText="1" indent="3"/>
    </xf>
    <xf numFmtId="0" fontId="5" fillId="0" borderId="12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15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3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 5 3" xfId="54"/>
    <cellStyle name="Обычный_ЖКУ_проект3" xfId="55"/>
    <cellStyle name="Обычный_форма 1 водопровод для орг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47">
      <selection activeCell="C170" sqref="C170"/>
    </sheetView>
  </sheetViews>
  <sheetFormatPr defaultColWidth="9.00390625" defaultRowHeight="15"/>
  <cols>
    <col min="1" max="1" width="0.13671875" style="45" customWidth="1"/>
    <col min="2" max="2" width="9.00390625" style="45" customWidth="1"/>
    <col min="3" max="3" width="25.00390625" style="45" customWidth="1"/>
    <col min="4" max="4" width="9.00390625" style="45" customWidth="1"/>
    <col min="5" max="5" width="14.57421875" style="45" customWidth="1"/>
    <col min="6" max="6" width="13.57421875" style="45" customWidth="1"/>
    <col min="7" max="7" width="13.421875" style="45" customWidth="1"/>
    <col min="8" max="10" width="13.00390625" style="45" customWidth="1"/>
  </cols>
  <sheetData>
    <row r="1" spans="3:8" ht="51" customHeight="1">
      <c r="C1" s="112" t="s">
        <v>926</v>
      </c>
      <c r="D1" s="112"/>
      <c r="E1" s="112"/>
      <c r="F1" s="112"/>
      <c r="G1" s="112"/>
      <c r="H1" s="112"/>
    </row>
    <row r="2" spans="2:14" s="45" customFormat="1" ht="28.5" customHeight="1">
      <c r="B2" s="46" t="s">
        <v>620</v>
      </c>
      <c r="C2" s="46" t="s">
        <v>621</v>
      </c>
      <c r="D2" s="46" t="s">
        <v>622</v>
      </c>
      <c r="E2" s="113" t="s">
        <v>623</v>
      </c>
      <c r="F2" s="114"/>
      <c r="G2" s="115"/>
      <c r="H2" s="116" t="s">
        <v>624</v>
      </c>
      <c r="I2" s="116"/>
      <c r="J2" s="116"/>
      <c r="K2" s="46">
        <v>2021</v>
      </c>
      <c r="L2" s="46">
        <v>2022</v>
      </c>
      <c r="M2" s="46">
        <v>2023</v>
      </c>
      <c r="N2" s="46">
        <v>2024</v>
      </c>
    </row>
    <row r="3" spans="2:14" s="45" customFormat="1" ht="21.75" customHeight="1">
      <c r="B3" s="46"/>
      <c r="C3" s="47"/>
      <c r="D3" s="46"/>
      <c r="E3" s="46" t="s">
        <v>625</v>
      </c>
      <c r="F3" s="46" t="s">
        <v>626</v>
      </c>
      <c r="G3" s="46" t="s">
        <v>372</v>
      </c>
      <c r="H3" s="48" t="s">
        <v>627</v>
      </c>
      <c r="I3" s="48" t="s">
        <v>626</v>
      </c>
      <c r="J3" s="46" t="s">
        <v>372</v>
      </c>
      <c r="K3" s="46" t="s">
        <v>372</v>
      </c>
      <c r="L3" s="46" t="s">
        <v>372</v>
      </c>
      <c r="M3" s="46" t="s">
        <v>372</v>
      </c>
      <c r="N3" s="46" t="s">
        <v>372</v>
      </c>
    </row>
    <row r="4" spans="1:14" s="45" customFormat="1" ht="10.5" customHeight="1" hidden="1">
      <c r="A4" s="49">
        <v>1</v>
      </c>
      <c r="B4" s="50"/>
      <c r="C4" s="50" t="s">
        <v>628</v>
      </c>
      <c r="D4" s="50" t="s">
        <v>629</v>
      </c>
      <c r="E4" s="50">
        <f>(E5*1)+(E146*0)+(E155*1)</f>
        <v>2569.53900743424</v>
      </c>
      <c r="F4" s="50">
        <f>(F5*1)+(F146*0)+(F155*1)</f>
        <v>31120.468562312475</v>
      </c>
      <c r="G4" s="51">
        <f aca="true" t="shared" si="0" ref="G4:G28">(E4*1)+(F4*1)</f>
        <v>33690.00756974672</v>
      </c>
      <c r="H4" s="50">
        <f>(H5*1)+(H146*0)+(H155*1)</f>
        <v>2656.115527627059</v>
      </c>
      <c r="I4" s="50">
        <f>(I5*1)+(I146*0)+(I155*1)</f>
        <v>31709.682806662833</v>
      </c>
      <c r="J4" s="51">
        <f aca="true" t="shared" si="1" ref="J4:J28">(H4*1)+(I4*1)</f>
        <v>34365.798334289895</v>
      </c>
      <c r="K4" s="45">
        <f aca="true" t="shared" si="2" ref="K4:N5">(K5*1)+(K136*1)+(K135*1)</f>
        <v>35430.94358207709</v>
      </c>
      <c r="L4" s="45">
        <f t="shared" si="2"/>
        <v>36531.11598800506</v>
      </c>
      <c r="M4" s="45">
        <f t="shared" si="2"/>
        <v>37713.02720463691</v>
      </c>
      <c r="N4" s="45">
        <f t="shared" si="2"/>
        <v>38370.57460716949</v>
      </c>
    </row>
    <row r="5" spans="1:14" s="45" customFormat="1" ht="10.5" customHeight="1">
      <c r="A5" s="49">
        <v>3</v>
      </c>
      <c r="B5" s="52">
        <v>36</v>
      </c>
      <c r="C5" s="50" t="s">
        <v>630</v>
      </c>
      <c r="D5" s="50"/>
      <c r="E5" s="50">
        <f>(E6*1)+(E137*1)+(E136*1)</f>
        <v>2569.53900743424</v>
      </c>
      <c r="F5" s="50">
        <f>(F6*1)+(F137*1)+(F136*1)</f>
        <v>31120.468562312475</v>
      </c>
      <c r="G5" s="51">
        <f t="shared" si="0"/>
        <v>33690.00756974672</v>
      </c>
      <c r="H5" s="50">
        <f>(H6*1)+(H137*1)+(H136*1)</f>
        <v>2656.115527627059</v>
      </c>
      <c r="I5" s="50">
        <f>(I6*1)+(I137*1)+(I136*1)</f>
        <v>31709.682806662833</v>
      </c>
      <c r="J5" s="51">
        <f t="shared" si="1"/>
        <v>34365.798334289895</v>
      </c>
      <c r="K5" s="50">
        <f t="shared" si="2"/>
        <v>35430.94358207709</v>
      </c>
      <c r="L5" s="50">
        <f t="shared" si="2"/>
        <v>36531.11598800506</v>
      </c>
      <c r="M5" s="50">
        <f t="shared" si="2"/>
        <v>37713.02720463691</v>
      </c>
      <c r="N5" s="50">
        <f t="shared" si="2"/>
        <v>38370.57460716949</v>
      </c>
    </row>
    <row r="6" spans="1:14" s="45" customFormat="1" ht="10.5" customHeight="1">
      <c r="A6" s="49">
        <v>302</v>
      </c>
      <c r="B6" s="52">
        <v>31</v>
      </c>
      <c r="C6" s="50" t="s">
        <v>631</v>
      </c>
      <c r="D6" s="50" t="s">
        <v>558</v>
      </c>
      <c r="E6" s="50">
        <f>(E7*1)+(E9*1)+(E11*1)</f>
        <v>2407.68900743424</v>
      </c>
      <c r="F6" s="50">
        <f>(F7*1)+(F9*1)+(F11*1)</f>
        <v>29923.068562312477</v>
      </c>
      <c r="G6" s="51">
        <f>(E6*1)+(F6*1)</f>
        <v>32330.75756974672</v>
      </c>
      <c r="H6" s="50">
        <f>(H7*1)+(H9*1)+(H11*1)</f>
        <v>2488.509387627059</v>
      </c>
      <c r="I6" s="50">
        <f>(I7*1)+(I9*1)+(I11*1)</f>
        <v>30761.526966662834</v>
      </c>
      <c r="J6" s="51">
        <f t="shared" si="1"/>
        <v>33250.03635428989</v>
      </c>
      <c r="K6" s="50">
        <f>(K7*1)+(K9*1)+(K11*1)</f>
        <v>34277.24569475709</v>
      </c>
      <c r="L6" s="50">
        <f>(L7*1)+(L9*1)+(L11*1)</f>
        <v>35331.27018519226</v>
      </c>
      <c r="M6" s="50">
        <f>(M7*1)+(M9*1)+(M11*1)</f>
        <v>36465.1875697116</v>
      </c>
      <c r="N6" s="50">
        <f>(N7*1)+(N9*1)+(N11*1)</f>
        <v>37072.821386847165</v>
      </c>
    </row>
    <row r="7" spans="1:14" s="45" customFormat="1" ht="21.75" customHeight="1">
      <c r="A7" s="49">
        <v>332</v>
      </c>
      <c r="B7" s="50"/>
      <c r="C7" s="50" t="s">
        <v>632</v>
      </c>
      <c r="D7" s="50"/>
      <c r="E7" s="50">
        <f>(E8*1)</f>
        <v>10.53</v>
      </c>
      <c r="F7" s="50">
        <f>(F8*1)</f>
        <v>130.92</v>
      </c>
      <c r="G7" s="51">
        <f t="shared" si="0"/>
        <v>141.45</v>
      </c>
      <c r="H7" s="50">
        <f>(H8*1)</f>
        <v>10.53</v>
      </c>
      <c r="I7" s="50">
        <f>(I8*1)</f>
        <v>130.92</v>
      </c>
      <c r="J7" s="51">
        <f t="shared" si="1"/>
        <v>141.45</v>
      </c>
      <c r="K7" s="50">
        <f>(K8*1)</f>
        <v>141.45</v>
      </c>
      <c r="L7" s="50">
        <f>(L8*1)</f>
        <v>141.45</v>
      </c>
      <c r="M7" s="50">
        <f>(M8*1)</f>
        <v>141.45</v>
      </c>
      <c r="N7" s="50">
        <f>(N8*1)</f>
        <v>141.45</v>
      </c>
    </row>
    <row r="8" spans="1:14" s="45" customFormat="1" ht="10.5" customHeight="1">
      <c r="A8" s="49">
        <v>274</v>
      </c>
      <c r="B8" s="53">
        <v>30</v>
      </c>
      <c r="C8" s="54" t="s">
        <v>583</v>
      </c>
      <c r="D8" s="54" t="s">
        <v>633</v>
      </c>
      <c r="E8" s="55">
        <v>10.53</v>
      </c>
      <c r="F8" s="54">
        <v>130.92</v>
      </c>
      <c r="G8" s="51">
        <f t="shared" si="0"/>
        <v>141.45</v>
      </c>
      <c r="H8" s="55">
        <v>10.53</v>
      </c>
      <c r="I8" s="55">
        <v>130.92</v>
      </c>
      <c r="J8" s="51">
        <f t="shared" si="1"/>
        <v>141.45</v>
      </c>
      <c r="K8" s="60">
        <f>J8</f>
        <v>141.45</v>
      </c>
      <c r="L8" s="60">
        <f>K8</f>
        <v>141.45</v>
      </c>
      <c r="M8" s="60">
        <f>L8</f>
        <v>141.45</v>
      </c>
      <c r="N8" s="60">
        <f>M8</f>
        <v>141.45</v>
      </c>
    </row>
    <row r="9" spans="1:14" s="45" customFormat="1" ht="21.75" customHeight="1">
      <c r="A9" s="49">
        <v>334</v>
      </c>
      <c r="B9" s="56"/>
      <c r="C9" s="50" t="s">
        <v>634</v>
      </c>
      <c r="D9" s="50" t="s">
        <v>558</v>
      </c>
      <c r="E9" s="50">
        <f>(E10*1)</f>
        <v>0</v>
      </c>
      <c r="F9" s="50">
        <f>(F10*1)</f>
        <v>0</v>
      </c>
      <c r="G9" s="51">
        <f t="shared" si="0"/>
        <v>0</v>
      </c>
      <c r="H9" s="50">
        <f>(H10*1)</f>
        <v>0</v>
      </c>
      <c r="I9" s="50">
        <f>(I10*1)</f>
        <v>0</v>
      </c>
      <c r="J9" s="51">
        <f t="shared" si="1"/>
        <v>0</v>
      </c>
      <c r="K9" s="50">
        <f>(K10*1)</f>
        <v>0</v>
      </c>
      <c r="L9" s="50">
        <f>(L10*1)</f>
        <v>0</v>
      </c>
      <c r="M9" s="50">
        <f>(M10*1)</f>
        <v>0</v>
      </c>
      <c r="N9" s="50">
        <f>(N10*1)</f>
        <v>0</v>
      </c>
    </row>
    <row r="10" spans="1:14" s="45" customFormat="1" ht="21.75" customHeight="1">
      <c r="A10" s="49">
        <v>335</v>
      </c>
      <c r="B10" s="54"/>
      <c r="C10" s="54" t="s">
        <v>634</v>
      </c>
      <c r="D10" s="54" t="s">
        <v>633</v>
      </c>
      <c r="E10" s="55"/>
      <c r="F10" s="54"/>
      <c r="G10" s="51">
        <f t="shared" si="0"/>
        <v>0</v>
      </c>
      <c r="H10" s="55"/>
      <c r="I10" s="55"/>
      <c r="J10" s="51">
        <f t="shared" si="1"/>
        <v>0</v>
      </c>
      <c r="K10" s="55"/>
      <c r="L10" s="55"/>
      <c r="M10" s="55"/>
      <c r="N10" s="55"/>
    </row>
    <row r="11" spans="1:14" s="45" customFormat="1" ht="21.75" customHeight="1">
      <c r="A11" s="49">
        <v>6</v>
      </c>
      <c r="B11" s="50" t="s">
        <v>329</v>
      </c>
      <c r="C11" s="50" t="s">
        <v>635</v>
      </c>
      <c r="D11" s="50" t="s">
        <v>558</v>
      </c>
      <c r="E11" s="50">
        <f>(E12*1)+(E28*1)+(E40*1)+(E61*1)+(E67*1)+(E76*1)+(E80*0)+(E81*1)+(E89*1)+(E90*1)+(E95*1)+(E108*1)+(E109*1)+(E110*1)+(E111*1)+(E112*1)+(E113*1)+(E114*1)+(E117*1)+(E118*1)+(E128*1)+(E129*1)+(E132*1)+(E133*1)+(E134*1)+(E135*-1)</f>
        <v>2397.15900743424</v>
      </c>
      <c r="F11" s="50">
        <f>(F12*1)+(F28*1)+(F40*1)+(F61*1)+(F67*1)+(F76*1)+(F80*0)+(F81*1)+(F89*1)+(F90*1)+(F95*1)+(F108*1)+(F109*1)+(F110*1)+(F111*1)+(F112*1)+(F113*1)+(F114*1)+(F117*1)+(F118*1)+(F128*1)+(F129*1)+(F132*1)+(F133*1)+(F134*1)+(F135*-1)</f>
        <v>29792.14856231248</v>
      </c>
      <c r="G11" s="51">
        <f>(E11*1)+(F11*1)</f>
        <v>32189.307569746717</v>
      </c>
      <c r="H11" s="50">
        <f>(H12*1)+(H28*1)+(H40*1)+(H61*1)+(H67*1)+(H76*1)+(H80*0)+(H81*1)+(H89*1)+(H90*1)+(H95*1)+(H108*1)+(H109*1)+(H110*1)+(H111*1)+(H112*1)+(H113*1)+(H114*1)+(H117*1)+(H118*1)+(H128*1)+(H129*1)+(H132*1)+(H133*1)+(H134*1)+(H135*-1)</f>
        <v>2477.9793876270587</v>
      </c>
      <c r="I11" s="50">
        <f>(I12*1)+(I28*1)+(I40*1)+(I61*1)+(I67*1)+(I76*1)+(I80*0)+(I81*1)+(I89*1)+(I90*1)+(I95*1)+(I108*1)+(I109*1)+(I110*1)+(I111*1)+(I112*1)+(I113*1)+(I114*1)+(I117*1)+(I118*1)+(I128*1)+(I129*1)+(I132*1)+(I133*1)+(I134*1)+(I135*-1)</f>
        <v>30630.606966662835</v>
      </c>
      <c r="J11" s="51">
        <f t="shared" si="1"/>
        <v>33108.586354289895</v>
      </c>
      <c r="K11" s="50">
        <f>(K12*1)+(K28*1)+(K40*1)+(K61*1)+(K67*1)+(K76*1)+(K80*0)+(K81*1)+(K89*1)+(K90*1)+(K95*1)+(K108*1)+(K109*1)+(K110*1)+(K111*1)+(K112*1)+(K113*1)+(K114*1)+(K117*1)+(K118*1)+(K128*1)+(K129*1)+(K132*1)+(K133*1)+(K134*1)+(K135*-1)</f>
        <v>34135.79569475709</v>
      </c>
      <c r="L11" s="50">
        <f>(L12*1)+(L28*1)+(L40*1)+(L61*1)+(L67*1)+(L76*1)+(L80*0)+(L81*1)+(L89*1)+(L90*1)+(L95*1)+(L108*1)+(L109*1)+(L110*1)+(L111*1)+(L112*1)+(L113*1)+(L114*1)+(L117*1)+(L118*1)+(L128*1)+(L129*1)+(L132*1)+(L133*1)+(L134*1)+(L135*-1)</f>
        <v>35189.820185192264</v>
      </c>
      <c r="M11" s="50">
        <f>(M12*1)+(M28*1)+(M40*1)+(M61*1)+(M67*1)+(M76*1)+(M80*0)+(M81*1)+(M89*1)+(M90*1)+(M95*1)+(M108*1)+(M109*1)+(M110*1)+(M111*1)+(M112*1)+(M113*1)+(M114*1)+(M117*1)+(M118*1)+(M128*1)+(M129*1)+(M132*1)+(M133*1)+(M134*1)+(M135*-1)</f>
        <v>36323.7375697116</v>
      </c>
      <c r="N11" s="50">
        <f>(N12*1)+(N28*1)+(N40*1)+(N61*1)+(N67*1)+(N76*1)+(N80*0)+(N81*1)+(N89*1)+(N90*1)+(N95*1)+(N108*1)+(N109*1)+(N110*1)+(N111*1)+(N112*1)+(N113*1)+(N114*1)+(N117*1)+(N118*1)+(N128*1)+(N129*1)+(N132*1)+(N133*1)+(N134*1)+(N135*-1)</f>
        <v>36931.37138684717</v>
      </c>
    </row>
    <row r="12" spans="1:14" s="45" customFormat="1" ht="72.75" customHeight="1">
      <c r="A12" s="49">
        <v>39</v>
      </c>
      <c r="B12" s="52">
        <v>4</v>
      </c>
      <c r="C12" s="50" t="s">
        <v>636</v>
      </c>
      <c r="D12" s="50" t="s">
        <v>633</v>
      </c>
      <c r="E12" s="50">
        <f>(E13*1)+(E20*1)+(E21*1)+(E22*1)+(E23*1)+(E24*1)+(E25*0)+(E26*1)+(E27*0)</f>
        <v>0</v>
      </c>
      <c r="F12" s="50">
        <f>(F13*1)+(F20*1)+(F21*1)+(F22*1)+(F23*1)+(F24*1)+(F25*0)+(F26*1)+(F27*0)</f>
        <v>21979.42337886</v>
      </c>
      <c r="G12" s="51">
        <f t="shared" si="0"/>
        <v>21979.42337886</v>
      </c>
      <c r="H12" s="50">
        <f>(H13*1)+(H20*1)+(H21*1)+(H22*1)+(H23*1)+(H24*1)+(H25*0)+(H26*1)+(H27*0)</f>
        <v>0</v>
      </c>
      <c r="I12" s="50">
        <f>(I13*1)+(I20*1)+(I21*1)+(I22*1)+(I23*1)+(I24*1)+(I25*0)+(I26*1)+(I27*0)</f>
        <v>22638.828536939996</v>
      </c>
      <c r="J12" s="51">
        <f t="shared" si="1"/>
        <v>22638.828536939996</v>
      </c>
      <c r="K12" s="50">
        <f>(K13*1)+(K20*1)+(K21*1)+(K22*1)+(K23*1)+(K24*1)+(K25*0)+(K26*1)+(K27*0)</f>
        <v>23317.9933930482</v>
      </c>
      <c r="L12" s="50">
        <f>(L13*1)+(L20*1)+(L21*1)+(L22*1)+(L23*1)+(L24*1)+(L25*0)+(L26*1)+(L27*0)</f>
        <v>24017.533194839645</v>
      </c>
      <c r="M12" s="50">
        <f>(M13*1)+(M20*1)+(M21*1)+(M22*1)+(M23*1)+(M24*1)+(M25*0)+(M26*1)+(M27*0)</f>
        <v>24738.059190684835</v>
      </c>
      <c r="N12" s="50">
        <f>(N13*1)+(N20*1)+(N21*1)+(N22*1)+(N23*1)+(N24*1)+(N25*0)+(N26*1)+(N27*0)</f>
        <v>25480.20096640538</v>
      </c>
    </row>
    <row r="13" spans="1:14" s="45" customFormat="1" ht="31.5" customHeight="1">
      <c r="A13" s="49">
        <v>41</v>
      </c>
      <c r="B13" s="50"/>
      <c r="C13" s="50" t="s">
        <v>618</v>
      </c>
      <c r="D13" s="50" t="s">
        <v>633</v>
      </c>
      <c r="E13" s="50">
        <f>(E14*1)+(E15*0)</f>
        <v>0</v>
      </c>
      <c r="F13" s="50">
        <f>(F14*1)+(F15*0)</f>
        <v>21979.42337886</v>
      </c>
      <c r="G13" s="51">
        <f t="shared" si="0"/>
        <v>21979.42337886</v>
      </c>
      <c r="H13" s="50">
        <f>(H14*1)+(H15*0)</f>
        <v>0</v>
      </c>
      <c r="I13" s="50">
        <f>(I14*1)+(I15*0)</f>
        <v>22638.828536939996</v>
      </c>
      <c r="J13" s="51">
        <f t="shared" si="1"/>
        <v>22638.828536939996</v>
      </c>
      <c r="K13" s="50">
        <f>(K14*1)+(K15*0)</f>
        <v>23317.9933930482</v>
      </c>
      <c r="L13" s="50">
        <f>(L14*1)+(L15*0)</f>
        <v>24017.533194839645</v>
      </c>
      <c r="M13" s="50">
        <f>(M14*1)+(M15*0)</f>
        <v>24738.059190684835</v>
      </c>
      <c r="N13" s="50">
        <f>(N14*1)+(N15*0)</f>
        <v>25480.20096640538</v>
      </c>
    </row>
    <row r="14" spans="1:14" s="45" customFormat="1" ht="27.75" customHeight="1">
      <c r="A14" s="49">
        <v>45</v>
      </c>
      <c r="B14" s="57" t="s">
        <v>452</v>
      </c>
      <c r="C14" s="54" t="s">
        <v>637</v>
      </c>
      <c r="D14" s="54" t="s">
        <v>633</v>
      </c>
      <c r="E14" s="55"/>
      <c r="F14" s="54">
        <f>F18*F19/1000</f>
        <v>21979.42337886</v>
      </c>
      <c r="G14" s="51">
        <f t="shared" si="0"/>
        <v>21979.42337886</v>
      </c>
      <c r="H14" s="55"/>
      <c r="I14" s="54">
        <f>I18*I19/1000</f>
        <v>22638.828536939996</v>
      </c>
      <c r="J14" s="51">
        <f t="shared" si="1"/>
        <v>22638.828536939996</v>
      </c>
      <c r="K14" s="55">
        <f>K18*K19/1000</f>
        <v>23317.9933930482</v>
      </c>
      <c r="L14" s="55">
        <f>L18*L19/1000</f>
        <v>24017.533194839645</v>
      </c>
      <c r="M14" s="55">
        <f>M18*M19/1000</f>
        <v>24738.059190684835</v>
      </c>
      <c r="N14" s="55">
        <f>N18*N19/1000</f>
        <v>25480.20096640538</v>
      </c>
    </row>
    <row r="15" spans="1:14" s="45" customFormat="1" ht="10.5" customHeight="1" hidden="1">
      <c r="A15" s="49">
        <v>328</v>
      </c>
      <c r="B15" s="50" t="s">
        <v>638</v>
      </c>
      <c r="C15" s="50" t="s">
        <v>639</v>
      </c>
      <c r="D15" s="50"/>
      <c r="E15" s="50">
        <f>(E16*0)+(E17*0)+(E18*1)+(E19*1)</f>
        <v>0</v>
      </c>
      <c r="F15" s="50">
        <f>(F16*0)+(F17*0)+(F18*1)+(F19*1)</f>
        <v>10118.504</v>
      </c>
      <c r="G15" s="51">
        <f t="shared" si="0"/>
        <v>10118.504</v>
      </c>
      <c r="H15" s="50">
        <f>(H16*0)+(H17*0)+(H18*1)+(H19*1)</f>
        <v>0</v>
      </c>
      <c r="I15" s="50"/>
      <c r="J15" s="51">
        <f t="shared" si="1"/>
        <v>0</v>
      </c>
      <c r="K15" s="50"/>
      <c r="L15" s="50"/>
      <c r="M15" s="50"/>
      <c r="N15" s="50"/>
    </row>
    <row r="16" spans="1:14" s="45" customFormat="1" ht="21.75" customHeight="1">
      <c r="A16" s="49">
        <v>42</v>
      </c>
      <c r="B16" s="54" t="s">
        <v>640</v>
      </c>
      <c r="C16" s="54" t="s">
        <v>641</v>
      </c>
      <c r="D16" s="54" t="s">
        <v>642</v>
      </c>
      <c r="E16" s="55"/>
      <c r="F16" s="54">
        <v>158.73</v>
      </c>
      <c r="G16" s="51">
        <f t="shared" si="0"/>
        <v>158.73</v>
      </c>
      <c r="H16" s="55"/>
      <c r="I16" s="55">
        <v>158.73</v>
      </c>
      <c r="J16" s="51">
        <f t="shared" si="1"/>
        <v>158.73</v>
      </c>
      <c r="K16" s="55">
        <f>I16</f>
        <v>158.73</v>
      </c>
      <c r="L16" s="55">
        <f>K16</f>
        <v>158.73</v>
      </c>
      <c r="M16" s="55">
        <f aca="true" t="shared" si="3" ref="M16:N18">L16</f>
        <v>158.73</v>
      </c>
      <c r="N16" s="55">
        <f t="shared" si="3"/>
        <v>158.73</v>
      </c>
    </row>
    <row r="17" spans="1:14" s="45" customFormat="1" ht="10.5" customHeight="1">
      <c r="A17" s="49">
        <v>43</v>
      </c>
      <c r="B17" s="54" t="s">
        <v>643</v>
      </c>
      <c r="C17" s="54" t="s">
        <v>644</v>
      </c>
      <c r="D17" s="54"/>
      <c r="E17" s="55"/>
      <c r="F17" s="54">
        <v>1.13</v>
      </c>
      <c r="G17" s="51">
        <f t="shared" si="0"/>
        <v>1.13</v>
      </c>
      <c r="H17" s="55"/>
      <c r="I17" s="55">
        <v>1.13</v>
      </c>
      <c r="J17" s="51">
        <f t="shared" si="1"/>
        <v>1.13</v>
      </c>
      <c r="K17" s="55">
        <f>I17</f>
        <v>1.13</v>
      </c>
      <c r="L17" s="55">
        <f>K17</f>
        <v>1.13</v>
      </c>
      <c r="M17" s="55">
        <f t="shared" si="3"/>
        <v>1.13</v>
      </c>
      <c r="N17" s="55">
        <f t="shared" si="3"/>
        <v>1.13</v>
      </c>
    </row>
    <row r="18" spans="1:14" s="45" customFormat="1" ht="10.5" customHeight="1">
      <c r="A18" s="49">
        <v>44</v>
      </c>
      <c r="B18" s="54" t="s">
        <v>645</v>
      </c>
      <c r="C18" s="54" t="s">
        <v>646</v>
      </c>
      <c r="D18" s="54" t="s">
        <v>647</v>
      </c>
      <c r="E18" s="55"/>
      <c r="F18" s="58">
        <v>3157.514</v>
      </c>
      <c r="G18" s="51">
        <f t="shared" si="0"/>
        <v>3157.514</v>
      </c>
      <c r="H18" s="55"/>
      <c r="I18" s="55">
        <v>3157.517</v>
      </c>
      <c r="J18" s="51">
        <f t="shared" si="1"/>
        <v>3157.517</v>
      </c>
      <c r="K18" s="55">
        <f>I18</f>
        <v>3157.517</v>
      </c>
      <c r="L18" s="55">
        <f>K18</f>
        <v>3157.517</v>
      </c>
      <c r="M18" s="55">
        <f t="shared" si="3"/>
        <v>3157.517</v>
      </c>
      <c r="N18" s="55">
        <f t="shared" si="3"/>
        <v>3157.517</v>
      </c>
    </row>
    <row r="19" spans="1:14" s="45" customFormat="1" ht="21.75" customHeight="1">
      <c r="A19" s="49">
        <v>291</v>
      </c>
      <c r="B19" s="54" t="s">
        <v>648</v>
      </c>
      <c r="C19" s="54" t="s">
        <v>649</v>
      </c>
      <c r="D19" s="54" t="s">
        <v>650</v>
      </c>
      <c r="E19" s="55"/>
      <c r="F19" s="58">
        <v>6960.99</v>
      </c>
      <c r="G19" s="51">
        <f>G12/G18*1000</f>
        <v>6960.99</v>
      </c>
      <c r="H19" s="55"/>
      <c r="I19" s="55">
        <v>7169.82</v>
      </c>
      <c r="J19" s="51">
        <f>J12/J18*1000</f>
        <v>7169.82</v>
      </c>
      <c r="K19" s="55">
        <f>I19*1.03</f>
        <v>7384.9146</v>
      </c>
      <c r="L19" s="55">
        <f>K19*1.03</f>
        <v>7606.462038000001</v>
      </c>
      <c r="M19" s="55">
        <f>L19*1.03</f>
        <v>7834.655899140001</v>
      </c>
      <c r="N19" s="55">
        <f>M19*1.03</f>
        <v>8069.695576114201</v>
      </c>
    </row>
    <row r="20" spans="1:14" s="45" customFormat="1" ht="10.5" customHeight="1">
      <c r="A20" s="49">
        <v>46</v>
      </c>
      <c r="B20" s="57" t="s">
        <v>481</v>
      </c>
      <c r="C20" s="54" t="s">
        <v>368</v>
      </c>
      <c r="D20" s="54" t="s">
        <v>633</v>
      </c>
      <c r="E20" s="55"/>
      <c r="F20" s="54"/>
      <c r="G20" s="51">
        <f t="shared" si="0"/>
        <v>0</v>
      </c>
      <c r="H20" s="55"/>
      <c r="I20" s="55"/>
      <c r="J20" s="51">
        <f t="shared" si="1"/>
        <v>0</v>
      </c>
      <c r="K20" s="55">
        <v>0</v>
      </c>
      <c r="L20" s="55">
        <v>0</v>
      </c>
      <c r="M20" s="55">
        <v>0</v>
      </c>
      <c r="N20" s="55">
        <v>0</v>
      </c>
    </row>
    <row r="21" spans="1:14" s="45" customFormat="1" ht="10.5" customHeight="1">
      <c r="A21" s="49">
        <v>48</v>
      </c>
      <c r="B21" s="57" t="s">
        <v>651</v>
      </c>
      <c r="C21" s="54" t="s">
        <v>652</v>
      </c>
      <c r="D21" s="54" t="s">
        <v>633</v>
      </c>
      <c r="E21" s="55"/>
      <c r="F21" s="54"/>
      <c r="G21" s="51">
        <f t="shared" si="0"/>
        <v>0</v>
      </c>
      <c r="H21" s="55"/>
      <c r="I21" s="55"/>
      <c r="J21" s="51">
        <f t="shared" si="1"/>
        <v>0</v>
      </c>
      <c r="K21" s="55">
        <v>0</v>
      </c>
      <c r="L21" s="55">
        <v>0</v>
      </c>
      <c r="M21" s="55">
        <v>0</v>
      </c>
      <c r="N21" s="55">
        <v>0</v>
      </c>
    </row>
    <row r="22" spans="1:14" s="45" customFormat="1" ht="10.5" customHeight="1">
      <c r="A22" s="49">
        <v>49</v>
      </c>
      <c r="B22" s="57" t="s">
        <v>653</v>
      </c>
      <c r="C22" s="59" t="s">
        <v>654</v>
      </c>
      <c r="D22" s="59" t="s">
        <v>633</v>
      </c>
      <c r="E22" s="60"/>
      <c r="F22" s="59"/>
      <c r="G22" s="51">
        <f t="shared" si="0"/>
        <v>0</v>
      </c>
      <c r="H22" s="60"/>
      <c r="I22" s="55"/>
      <c r="J22" s="51">
        <f t="shared" si="1"/>
        <v>0</v>
      </c>
      <c r="K22" s="55">
        <v>0</v>
      </c>
      <c r="L22" s="55">
        <v>0</v>
      </c>
      <c r="M22" s="55">
        <v>0</v>
      </c>
      <c r="N22" s="55">
        <v>0</v>
      </c>
    </row>
    <row r="23" spans="1:14" s="45" customFormat="1" ht="10.5" customHeight="1">
      <c r="A23" s="49">
        <v>50</v>
      </c>
      <c r="B23" s="57" t="s">
        <v>655</v>
      </c>
      <c r="C23" s="54" t="s">
        <v>656</v>
      </c>
      <c r="D23" s="54" t="s">
        <v>633</v>
      </c>
      <c r="E23" s="55"/>
      <c r="F23" s="54"/>
      <c r="G23" s="51">
        <f t="shared" si="0"/>
        <v>0</v>
      </c>
      <c r="H23" s="55"/>
      <c r="I23" s="55"/>
      <c r="J23" s="51">
        <f t="shared" si="1"/>
        <v>0</v>
      </c>
      <c r="K23" s="55">
        <v>0</v>
      </c>
      <c r="L23" s="55">
        <v>0</v>
      </c>
      <c r="M23" s="55">
        <v>0</v>
      </c>
      <c r="N23" s="55">
        <v>0</v>
      </c>
    </row>
    <row r="24" spans="1:14" s="45" customFormat="1" ht="10.5" customHeight="1">
      <c r="A24" s="49">
        <v>55</v>
      </c>
      <c r="B24" s="57" t="s">
        <v>657</v>
      </c>
      <c r="C24" s="59" t="s">
        <v>658</v>
      </c>
      <c r="D24" s="59" t="s">
        <v>633</v>
      </c>
      <c r="E24" s="60"/>
      <c r="F24" s="59"/>
      <c r="G24" s="51">
        <f t="shared" si="0"/>
        <v>0</v>
      </c>
      <c r="H24" s="60"/>
      <c r="I24" s="55"/>
      <c r="J24" s="51">
        <f t="shared" si="1"/>
        <v>0</v>
      </c>
      <c r="K24" s="60">
        <v>0</v>
      </c>
      <c r="L24" s="60">
        <v>0</v>
      </c>
      <c r="M24" s="60">
        <v>0</v>
      </c>
      <c r="N24" s="60">
        <v>0</v>
      </c>
    </row>
    <row r="25" spans="1:14" s="45" customFormat="1" ht="10.5" customHeight="1">
      <c r="A25" s="49">
        <v>58</v>
      </c>
      <c r="B25" s="59" t="s">
        <v>659</v>
      </c>
      <c r="C25" s="59" t="s">
        <v>660</v>
      </c>
      <c r="D25" s="59" t="s">
        <v>661</v>
      </c>
      <c r="E25" s="60"/>
      <c r="F25" s="59"/>
      <c r="G25" s="51">
        <f t="shared" si="0"/>
        <v>0</v>
      </c>
      <c r="H25" s="60"/>
      <c r="I25" s="60"/>
      <c r="J25" s="51">
        <f t="shared" si="1"/>
        <v>0</v>
      </c>
      <c r="K25" s="60">
        <f>I25</f>
        <v>0</v>
      </c>
      <c r="L25" s="60">
        <f>K25</f>
        <v>0</v>
      </c>
      <c r="M25" s="60">
        <f>L25</f>
        <v>0</v>
      </c>
      <c r="N25" s="60">
        <f>M25</f>
        <v>0</v>
      </c>
    </row>
    <row r="26" spans="1:14" s="45" customFormat="1" ht="10.5" customHeight="1">
      <c r="A26" s="49">
        <v>40</v>
      </c>
      <c r="B26" s="57" t="s">
        <v>172</v>
      </c>
      <c r="C26" s="54" t="s">
        <v>662</v>
      </c>
      <c r="D26" s="54" t="s">
        <v>633</v>
      </c>
      <c r="E26" s="55"/>
      <c r="F26" s="54"/>
      <c r="G26" s="51">
        <f t="shared" si="0"/>
        <v>0</v>
      </c>
      <c r="H26" s="55"/>
      <c r="I26" s="55"/>
      <c r="J26" s="51">
        <f t="shared" si="1"/>
        <v>0</v>
      </c>
      <c r="K26" s="55"/>
      <c r="L26" s="55"/>
      <c r="M26" s="55"/>
      <c r="N26" s="55"/>
    </row>
    <row r="27" spans="1:14" s="45" customFormat="1" ht="10.5" customHeight="1">
      <c r="A27" s="49">
        <v>333</v>
      </c>
      <c r="B27" s="59"/>
      <c r="C27" s="59" t="s">
        <v>663</v>
      </c>
      <c r="D27" s="59" t="s">
        <v>664</v>
      </c>
      <c r="E27" s="60"/>
      <c r="F27" s="59"/>
      <c r="G27" s="51">
        <f t="shared" si="0"/>
        <v>0</v>
      </c>
      <c r="H27" s="60"/>
      <c r="I27" s="60"/>
      <c r="J27" s="51">
        <f t="shared" si="1"/>
        <v>0</v>
      </c>
      <c r="K27" s="60"/>
      <c r="L27" s="60"/>
      <c r="M27" s="60"/>
      <c r="N27" s="60"/>
    </row>
    <row r="28" spans="1:14" s="45" customFormat="1" ht="10.5" customHeight="1">
      <c r="A28" s="49">
        <v>60</v>
      </c>
      <c r="B28" s="61">
        <v>5</v>
      </c>
      <c r="C28" s="50" t="s">
        <v>665</v>
      </c>
      <c r="D28" s="50" t="s">
        <v>633</v>
      </c>
      <c r="E28" s="50">
        <f>(E29*1)+(E32*1)+(E37*1)</f>
        <v>0</v>
      </c>
      <c r="F28" s="50">
        <f>(F29*1)+(F32*1)+(F37*1)</f>
        <v>2421.6278549999997</v>
      </c>
      <c r="G28" s="51">
        <f t="shared" si="0"/>
        <v>2421.6278549999997</v>
      </c>
      <c r="H28" s="50">
        <f>(H29*1)+(H32*1)+(H37*1)</f>
        <v>0</v>
      </c>
      <c r="I28" s="50">
        <f>(I29*1)+(I32*1)+(I37*1)</f>
        <v>2493.853095</v>
      </c>
      <c r="J28" s="51">
        <f t="shared" si="1"/>
        <v>2493.853095</v>
      </c>
      <c r="K28" s="50">
        <f>(K29*1)+(K32*1)+(K37*1)</f>
        <v>2611.064190465</v>
      </c>
      <c r="L28" s="50">
        <f>(L29*1)+(L32*1)+(L37*1)</f>
        <v>2733.7842074168548</v>
      </c>
      <c r="M28" s="50">
        <f>(M29*1)+(M32*1)+(M37*1)</f>
        <v>2909.5747349999997</v>
      </c>
      <c r="N28" s="50">
        <f>(N29*1)+(N32*1)+(N37*1)</f>
        <v>3046.324747545</v>
      </c>
    </row>
    <row r="29" spans="1:14" s="45" customFormat="1" ht="10.5" customHeight="1">
      <c r="A29" s="49">
        <v>61</v>
      </c>
      <c r="B29" s="50" t="s">
        <v>666</v>
      </c>
      <c r="C29" s="50" t="s">
        <v>667</v>
      </c>
      <c r="D29" s="50" t="s">
        <v>633</v>
      </c>
      <c r="E29" s="50">
        <f>(E30*1)*(E31*1)</f>
        <v>0</v>
      </c>
      <c r="F29" s="50">
        <f>(F30*1)*(F31*1)</f>
        <v>0</v>
      </c>
      <c r="G29" s="51">
        <f>(E29*1)*(F29*1)</f>
        <v>0</v>
      </c>
      <c r="H29" s="50">
        <f>(H30*1)*(H31*1)</f>
        <v>0</v>
      </c>
      <c r="I29" s="50">
        <f>(I30*1)*(I31*1)</f>
        <v>0</v>
      </c>
      <c r="J29" s="51">
        <f>(H29*1)*(I29*1)</f>
        <v>0</v>
      </c>
      <c r="K29" s="50">
        <f>(K30*1)*(K31*1)</f>
        <v>0</v>
      </c>
      <c r="L29" s="50">
        <f>(L30*1)*(L31*1)</f>
        <v>0</v>
      </c>
      <c r="M29" s="50">
        <f>(M30*1)*(M31*1)</f>
        <v>0</v>
      </c>
      <c r="N29" s="50">
        <f>(N30*1)*(N31*1)</f>
        <v>0</v>
      </c>
    </row>
    <row r="30" spans="1:14" s="45" customFormat="1" ht="21.75" customHeight="1">
      <c r="A30" s="49">
        <v>316</v>
      </c>
      <c r="B30" s="59" t="s">
        <v>668</v>
      </c>
      <c r="C30" s="59" t="s">
        <v>649</v>
      </c>
      <c r="D30" s="59" t="s">
        <v>669</v>
      </c>
      <c r="E30" s="60"/>
      <c r="F30" s="59"/>
      <c r="G30" s="51">
        <f aca="true" t="shared" si="4" ref="G30:G35">(E30*1)+(F30*1)</f>
        <v>0</v>
      </c>
      <c r="H30" s="60"/>
      <c r="I30" s="60"/>
      <c r="J30" s="51">
        <f aca="true" t="shared" si="5" ref="J30:J35">(H30*1)+(I30*1)</f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s="45" customFormat="1" ht="10.5" customHeight="1">
      <c r="A31" s="49">
        <v>317</v>
      </c>
      <c r="B31" s="59" t="s">
        <v>670</v>
      </c>
      <c r="C31" s="59" t="s">
        <v>646</v>
      </c>
      <c r="D31" s="59" t="s">
        <v>671</v>
      </c>
      <c r="E31" s="60"/>
      <c r="F31" s="59"/>
      <c r="G31" s="51">
        <f t="shared" si="4"/>
        <v>0</v>
      </c>
      <c r="H31" s="60"/>
      <c r="I31" s="60"/>
      <c r="J31" s="51">
        <f t="shared" si="5"/>
        <v>0</v>
      </c>
      <c r="K31" s="60">
        <f>I31</f>
        <v>0</v>
      </c>
      <c r="L31" s="60">
        <f>J31</f>
        <v>0</v>
      </c>
      <c r="M31" s="60">
        <f>K31</f>
        <v>0</v>
      </c>
      <c r="N31" s="60">
        <f>L31</f>
        <v>0</v>
      </c>
    </row>
    <row r="32" spans="1:14" s="45" customFormat="1" ht="21.75" customHeight="1">
      <c r="A32" s="49">
        <v>289</v>
      </c>
      <c r="B32" s="50" t="s">
        <v>672</v>
      </c>
      <c r="C32" s="50" t="s">
        <v>673</v>
      </c>
      <c r="D32" s="50" t="s">
        <v>633</v>
      </c>
      <c r="E32" s="50">
        <f>(E33*1)+(E34*0)+(E35*0)+(E36*0)</f>
        <v>0</v>
      </c>
      <c r="F32" s="50">
        <f>(F33*1)+(F34*0)+(F35*0)+(F36*0)</f>
        <v>2421.387855</v>
      </c>
      <c r="G32" s="51">
        <f t="shared" si="4"/>
        <v>2421.387855</v>
      </c>
      <c r="H32" s="50">
        <f>(H33*1)+(H34*0)+(H35*0)+(H36*0)</f>
        <v>0</v>
      </c>
      <c r="I32" s="50">
        <f>(I33*1)+(I34*0)+(I35*0)+(I36*0)</f>
        <v>2493.853095</v>
      </c>
      <c r="J32" s="51">
        <f t="shared" si="5"/>
        <v>2493.853095</v>
      </c>
      <c r="K32" s="50">
        <f>(K33*1)+(K34*0)+(K35*0)+(K36*0)</f>
        <v>2611.064190465</v>
      </c>
      <c r="L32" s="50">
        <f>(L33*1)+(L34*0)+(L35*0)+(L36*0)</f>
        <v>2733.7842074168548</v>
      </c>
      <c r="M32" s="50">
        <f>(M33*1)+(M34*0)+(M35*0)+(M36*0)</f>
        <v>2909.5747349999997</v>
      </c>
      <c r="N32" s="50">
        <f>(N33*1)+(N34*0)+(N35*0)+(N36*0)</f>
        <v>3046.324747545</v>
      </c>
    </row>
    <row r="33" spans="1:14" s="45" customFormat="1" ht="21.75" customHeight="1">
      <c r="A33" s="49">
        <v>314</v>
      </c>
      <c r="B33" s="54" t="s">
        <v>541</v>
      </c>
      <c r="C33" s="54" t="s">
        <v>674</v>
      </c>
      <c r="D33" s="54" t="s">
        <v>633</v>
      </c>
      <c r="E33" s="55">
        <f>E35*E36</f>
        <v>0</v>
      </c>
      <c r="F33" s="54">
        <f>F35*F36</f>
        <v>2421.387855</v>
      </c>
      <c r="G33" s="51">
        <f t="shared" si="4"/>
        <v>2421.387855</v>
      </c>
      <c r="H33" s="55">
        <f>H35*H36</f>
        <v>0</v>
      </c>
      <c r="I33" s="55">
        <f>I35*I36</f>
        <v>2493.853095</v>
      </c>
      <c r="J33" s="51">
        <f t="shared" si="5"/>
        <v>2493.853095</v>
      </c>
      <c r="K33" s="55">
        <f>K35*K36</f>
        <v>2611.064190465</v>
      </c>
      <c r="L33" s="55">
        <f>L35*L36</f>
        <v>2733.7842074168548</v>
      </c>
      <c r="M33" s="55">
        <f>M35*M36</f>
        <v>2909.5747349999997</v>
      </c>
      <c r="N33" s="55">
        <f>N35*N36</f>
        <v>3046.324747545</v>
      </c>
    </row>
    <row r="34" spans="1:14" s="45" customFormat="1" ht="21.75" customHeight="1">
      <c r="A34" s="49">
        <v>287</v>
      </c>
      <c r="B34" s="59" t="s">
        <v>675</v>
      </c>
      <c r="C34" s="59" t="s">
        <v>676</v>
      </c>
      <c r="D34" s="59" t="s">
        <v>677</v>
      </c>
      <c r="E34" s="60"/>
      <c r="F34" s="59">
        <v>20</v>
      </c>
      <c r="G34" s="51">
        <f t="shared" si="4"/>
        <v>20</v>
      </c>
      <c r="H34" s="60"/>
      <c r="I34" s="60">
        <v>20</v>
      </c>
      <c r="J34" s="51">
        <f t="shared" si="5"/>
        <v>20</v>
      </c>
      <c r="K34" s="60">
        <f>I34</f>
        <v>20</v>
      </c>
      <c r="L34" s="60">
        <f aca="true" t="shared" si="6" ref="L34:N35">K34</f>
        <v>20</v>
      </c>
      <c r="M34" s="60">
        <f t="shared" si="6"/>
        <v>20</v>
      </c>
      <c r="N34" s="60">
        <f t="shared" si="6"/>
        <v>20</v>
      </c>
    </row>
    <row r="35" spans="1:14" s="45" customFormat="1" ht="21.75" customHeight="1">
      <c r="A35" s="49">
        <v>315</v>
      </c>
      <c r="B35" s="54" t="s">
        <v>678</v>
      </c>
      <c r="C35" s="54" t="s">
        <v>646</v>
      </c>
      <c r="D35" s="54" t="s">
        <v>679</v>
      </c>
      <c r="E35" s="55"/>
      <c r="F35" s="54">
        <v>476.745</v>
      </c>
      <c r="G35" s="51">
        <f t="shared" si="4"/>
        <v>476.745</v>
      </c>
      <c r="H35" s="55"/>
      <c r="I35" s="55">
        <v>476.745</v>
      </c>
      <c r="J35" s="51">
        <f t="shared" si="5"/>
        <v>476.745</v>
      </c>
      <c r="K35" s="55">
        <f>I35</f>
        <v>476.745</v>
      </c>
      <c r="L35" s="55">
        <f t="shared" si="6"/>
        <v>476.745</v>
      </c>
      <c r="M35" s="55">
        <f t="shared" si="6"/>
        <v>476.745</v>
      </c>
      <c r="N35" s="55">
        <f t="shared" si="6"/>
        <v>476.745</v>
      </c>
    </row>
    <row r="36" spans="1:14" s="45" customFormat="1" ht="10.5" customHeight="1">
      <c r="A36" s="49">
        <v>92</v>
      </c>
      <c r="B36" s="54" t="s">
        <v>680</v>
      </c>
      <c r="C36" s="54" t="s">
        <v>681</v>
      </c>
      <c r="D36" s="54" t="s">
        <v>682</v>
      </c>
      <c r="E36" s="55"/>
      <c r="F36" s="54">
        <v>5.079</v>
      </c>
      <c r="G36" s="51">
        <f>G32/G35</f>
        <v>5.079</v>
      </c>
      <c r="H36" s="55"/>
      <c r="I36" s="55">
        <v>5.231</v>
      </c>
      <c r="J36" s="51">
        <f>J32/J35</f>
        <v>5.231</v>
      </c>
      <c r="K36" s="55">
        <f>I36*1.047</f>
        <v>5.476857</v>
      </c>
      <c r="L36" s="55">
        <f>K36*1.047</f>
        <v>5.734269278999999</v>
      </c>
      <c r="M36" s="55">
        <v>6.103</v>
      </c>
      <c r="N36" s="55">
        <f>M36*1.047</f>
        <v>6.389841</v>
      </c>
    </row>
    <row r="37" spans="1:14" s="45" customFormat="1" ht="21.75" customHeight="1">
      <c r="A37" s="49">
        <v>62</v>
      </c>
      <c r="B37" s="50" t="s">
        <v>683</v>
      </c>
      <c r="C37" s="50" t="s">
        <v>684</v>
      </c>
      <c r="D37" s="50" t="s">
        <v>633</v>
      </c>
      <c r="E37" s="50">
        <f>(E38*1)*(E39*1)</f>
        <v>0</v>
      </c>
      <c r="F37" s="50">
        <v>0.24</v>
      </c>
      <c r="G37" s="51">
        <f>(E37*1)*(F37*1)</f>
        <v>0</v>
      </c>
      <c r="H37" s="50">
        <f>(H38*1)*(H39*1)</f>
        <v>0</v>
      </c>
      <c r="I37" s="50">
        <f>(I38*1)*(I39*1)</f>
        <v>0</v>
      </c>
      <c r="J37" s="51">
        <f>(H37*1)*(I37*1)</f>
        <v>0</v>
      </c>
      <c r="K37" s="50">
        <f>(K38*1)*(K39*1)</f>
        <v>0</v>
      </c>
      <c r="L37" s="50">
        <f>(L38*1)*(L39*1)</f>
        <v>0</v>
      </c>
      <c r="M37" s="50">
        <f>(M38*1)*(M39*1)</f>
        <v>0</v>
      </c>
      <c r="N37" s="50">
        <f>(N38*1)*(N39*1)</f>
        <v>0</v>
      </c>
    </row>
    <row r="38" spans="1:14" s="45" customFormat="1" ht="10.5" customHeight="1">
      <c r="A38" s="49">
        <v>284</v>
      </c>
      <c r="B38" s="59" t="s">
        <v>685</v>
      </c>
      <c r="C38" s="59" t="s">
        <v>686</v>
      </c>
      <c r="D38" s="59" t="s">
        <v>348</v>
      </c>
      <c r="E38" s="60"/>
      <c r="F38" s="59"/>
      <c r="G38" s="51" t="e">
        <f>G37/G39</f>
        <v>#DIV/0!</v>
      </c>
      <c r="H38" s="60"/>
      <c r="I38" s="60"/>
      <c r="J38" s="51" t="e">
        <f>J37/J39</f>
        <v>#DIV/0!</v>
      </c>
      <c r="K38" s="60">
        <v>0</v>
      </c>
      <c r="L38" s="60">
        <v>0</v>
      </c>
      <c r="M38" s="60">
        <v>0</v>
      </c>
      <c r="N38" s="60">
        <v>0</v>
      </c>
    </row>
    <row r="39" spans="1:14" s="45" customFormat="1" ht="10.5" customHeight="1">
      <c r="A39" s="49">
        <v>286</v>
      </c>
      <c r="B39" s="59" t="s">
        <v>687</v>
      </c>
      <c r="C39" s="59" t="s">
        <v>646</v>
      </c>
      <c r="D39" s="59" t="s">
        <v>50</v>
      </c>
      <c r="E39" s="60"/>
      <c r="F39" s="59"/>
      <c r="G39" s="51">
        <f>(E39*1)+(F39*1)</f>
        <v>0</v>
      </c>
      <c r="H39" s="60"/>
      <c r="I39" s="60"/>
      <c r="J39" s="51">
        <f>(H39*1)+(I39*1)</f>
        <v>0</v>
      </c>
      <c r="K39" s="60">
        <f>I39</f>
        <v>0</v>
      </c>
      <c r="L39" s="60">
        <f>K39</f>
        <v>0</v>
      </c>
      <c r="M39" s="60">
        <f>L39</f>
        <v>0</v>
      </c>
      <c r="N39" s="60">
        <f>M39</f>
        <v>0</v>
      </c>
    </row>
    <row r="40" spans="1:14" s="45" customFormat="1" ht="10.5" customHeight="1">
      <c r="A40" s="49">
        <v>168</v>
      </c>
      <c r="B40" s="52">
        <v>6</v>
      </c>
      <c r="C40" s="50" t="s">
        <v>688</v>
      </c>
      <c r="D40" s="50" t="s">
        <v>633</v>
      </c>
      <c r="E40" s="50">
        <f>(E41*1)+(E45*1)+(E49*1)+(E53*1)+(E57*1)</f>
        <v>844.9582848</v>
      </c>
      <c r="F40" s="50">
        <f>(F41*1)+(F45*1)+(F49*1)+(F53*1)+(F57*1)</f>
        <v>1557.1982496</v>
      </c>
      <c r="G40" s="51">
        <f>(E40*1)+(F40*1)</f>
        <v>2402.1565344</v>
      </c>
      <c r="H40" s="50">
        <f>(H41*1)+(H45*1)+(H49*1)+(H53*1)+(H57*1)</f>
        <v>873.6868664832</v>
      </c>
      <c r="I40" s="50">
        <f>(I41*1)+(I45*1)+(I49*1)+(I53*1)+(I57*1)</f>
        <v>1610.1429900864002</v>
      </c>
      <c r="J40" s="51">
        <f>(H40*1)+(I40*1)</f>
        <v>2483.8298565696005</v>
      </c>
      <c r="K40" s="50">
        <f>(K41*1)+(K45*1)+(K49*1)+(K53*1)+(K57*1)</f>
        <v>2583.1830508323847</v>
      </c>
      <c r="L40" s="50">
        <f>(L41*1)+(L45*1)+(L49*1)+(L53*1)+(L57*1)</f>
        <v>2686.5103728656795</v>
      </c>
      <c r="M40" s="50">
        <f>(M41*1)+(M45*1)+(M49*1)+(M53*1)+(M57*1)</f>
        <v>2793.970787780307</v>
      </c>
      <c r="N40" s="50">
        <f>(N41*1)+(N45*1)+(N49*1)+(N53*1)+(N57*1)</f>
        <v>2905.7296192915196</v>
      </c>
    </row>
    <row r="41" spans="1:14" s="45" customFormat="1" ht="21.75" customHeight="1">
      <c r="A41" s="49">
        <v>174</v>
      </c>
      <c r="B41" s="62" t="s">
        <v>689</v>
      </c>
      <c r="C41" s="50" t="s">
        <v>690</v>
      </c>
      <c r="D41" s="50" t="s">
        <v>633</v>
      </c>
      <c r="E41" s="50">
        <f>(E42*0.001)*(E43*1)*(E44*1)</f>
        <v>0</v>
      </c>
      <c r="F41" s="50">
        <f>(F42*0.001)*(F43*1)*(F44*1)</f>
        <v>772.5800448</v>
      </c>
      <c r="G41" s="51">
        <f>(E41*1)+(F41*1)</f>
        <v>772.5800448</v>
      </c>
      <c r="H41" s="50">
        <f>(H42*0.001)*(H43*1)*(H44*1)</f>
        <v>0</v>
      </c>
      <c r="I41" s="50">
        <f>(I42*0.001)*(I43*1)*(I44*1)</f>
        <v>798.8477663232002</v>
      </c>
      <c r="J41" s="51">
        <f>(H41*1)+(I41*1)</f>
        <v>798.8477663232002</v>
      </c>
      <c r="K41" s="50">
        <f>(K42*0.001)*(K43*1)*(K44*1)</f>
        <v>830.8016769761282</v>
      </c>
      <c r="L41" s="50">
        <f>(L42*0.001)*(L43*1)*(L44*1)</f>
        <v>864.0337440551732</v>
      </c>
      <c r="M41" s="50">
        <f>(M42*0.001)*(M43*1)*(M44*1)</f>
        <v>898.5950938173803</v>
      </c>
      <c r="N41" s="50">
        <f>(N42*0.001)*(N43*1)*(N44*1)</f>
        <v>934.5388975700755</v>
      </c>
    </row>
    <row r="42" spans="1:14" s="45" customFormat="1" ht="31.5" customHeight="1">
      <c r="A42" s="49">
        <v>175</v>
      </c>
      <c r="B42" s="59" t="s">
        <v>691</v>
      </c>
      <c r="C42" s="59" t="s">
        <v>692</v>
      </c>
      <c r="D42" s="59" t="s">
        <v>693</v>
      </c>
      <c r="E42" s="60"/>
      <c r="F42" s="59">
        <v>25149.09</v>
      </c>
      <c r="G42" s="51"/>
      <c r="H42" s="60"/>
      <c r="I42" s="60">
        <f>F42*1.034</f>
        <v>26004.15906</v>
      </c>
      <c r="J42" s="51">
        <f>J41/J43/J44*1000</f>
        <v>26004.159060000005</v>
      </c>
      <c r="K42" s="60">
        <f>J42*1.04</f>
        <v>27044.325422400005</v>
      </c>
      <c r="L42" s="60">
        <f>K42*1.04</f>
        <v>28126.098439296005</v>
      </c>
      <c r="M42" s="60">
        <f>L42*1.04</f>
        <v>29251.142376867847</v>
      </c>
      <c r="N42" s="60">
        <f>M42*1.04</f>
        <v>30421.18807194256</v>
      </c>
    </row>
    <row r="43" spans="1:14" s="45" customFormat="1" ht="42" customHeight="1">
      <c r="A43" s="49">
        <v>176</v>
      </c>
      <c r="B43" s="59" t="s">
        <v>694</v>
      </c>
      <c r="C43" s="59" t="s">
        <v>695</v>
      </c>
      <c r="D43" s="59" t="s">
        <v>696</v>
      </c>
      <c r="E43" s="60"/>
      <c r="F43" s="59">
        <v>2.56</v>
      </c>
      <c r="G43" s="51">
        <f>(E43*1)+(F43*1)</f>
        <v>2.56</v>
      </c>
      <c r="H43" s="60"/>
      <c r="I43" s="60">
        <v>2.56</v>
      </c>
      <c r="J43" s="51">
        <f>(H43*1)+(I43*1)</f>
        <v>2.56</v>
      </c>
      <c r="K43" s="60">
        <f>J43</f>
        <v>2.56</v>
      </c>
      <c r="L43" s="60">
        <f>J43</f>
        <v>2.56</v>
      </c>
      <c r="M43" s="60">
        <f>K43</f>
        <v>2.56</v>
      </c>
      <c r="N43" s="60">
        <f>L43</f>
        <v>2.56</v>
      </c>
    </row>
    <row r="44" spans="1:14" s="45" customFormat="1" ht="10.5" customHeight="1">
      <c r="A44" s="49">
        <v>275</v>
      </c>
      <c r="B44" s="59" t="s">
        <v>697</v>
      </c>
      <c r="C44" s="59" t="s">
        <v>698</v>
      </c>
      <c r="D44" s="59" t="s">
        <v>699</v>
      </c>
      <c r="E44" s="60"/>
      <c r="F44" s="59">
        <v>12</v>
      </c>
      <c r="G44" s="51"/>
      <c r="H44" s="60"/>
      <c r="I44" s="60">
        <v>12</v>
      </c>
      <c r="J44" s="51">
        <v>12</v>
      </c>
      <c r="K44" s="60">
        <f>I44</f>
        <v>12</v>
      </c>
      <c r="L44" s="60">
        <f>K44</f>
        <v>12</v>
      </c>
      <c r="M44" s="60">
        <f>L44</f>
        <v>12</v>
      </c>
      <c r="N44" s="60">
        <f>M44</f>
        <v>12</v>
      </c>
    </row>
    <row r="45" spans="1:14" s="45" customFormat="1" ht="21.75" customHeight="1">
      <c r="A45" s="49">
        <v>181</v>
      </c>
      <c r="B45" s="62" t="s">
        <v>700</v>
      </c>
      <c r="C45" s="50" t="s">
        <v>701</v>
      </c>
      <c r="D45" s="50" t="s">
        <v>633</v>
      </c>
      <c r="E45" s="50">
        <f>(E46*0.001)*(E47*1)*(E48*1)</f>
        <v>603.58008</v>
      </c>
      <c r="F45" s="50">
        <f>(F46*0.001)*(F47*1)*(F48*1)</f>
        <v>0</v>
      </c>
      <c r="G45" s="51">
        <f>(E45*1)+(F45*1)</f>
        <v>603.58008</v>
      </c>
      <c r="H45" s="50">
        <f>(H46*0.001)*(H47*1)*(H48*1)</f>
        <v>624.10180272</v>
      </c>
      <c r="I45" s="50">
        <f>(I46*0.001)*(I47*1)*(I48*1)</f>
        <v>0</v>
      </c>
      <c r="J45" s="51">
        <f>(H45*1)+(I45*1)</f>
        <v>624.10180272</v>
      </c>
      <c r="K45" s="50">
        <f>(K46*0.001)*(K47*1)*(K48*1)</f>
        <v>649.0658748288</v>
      </c>
      <c r="L45" s="50">
        <f>(L46*0.001)*(L47*1)*(L48*1)</f>
        <v>675.0285098219521</v>
      </c>
      <c r="M45" s="50">
        <f>(M46*0.001)*(M47*1)*(M48*1)</f>
        <v>702.0296502148301</v>
      </c>
      <c r="N45" s="50">
        <f>(N46*0.001)*(N47*1)*(N48*1)</f>
        <v>730.1108362234233</v>
      </c>
    </row>
    <row r="46" spans="1:14" s="45" customFormat="1" ht="21.75" customHeight="1">
      <c r="A46" s="49">
        <v>182</v>
      </c>
      <c r="B46" s="59" t="s">
        <v>702</v>
      </c>
      <c r="C46" s="59" t="s">
        <v>703</v>
      </c>
      <c r="D46" s="59" t="s">
        <v>693</v>
      </c>
      <c r="E46" s="60">
        <v>25149.17</v>
      </c>
      <c r="F46" s="59">
        <v>0</v>
      </c>
      <c r="G46" s="51"/>
      <c r="H46" s="60">
        <f>E46*1.034</f>
        <v>26004.24178</v>
      </c>
      <c r="I46" s="60"/>
      <c r="J46" s="51">
        <f>J45/J47/J48*1000</f>
        <v>26004.24178</v>
      </c>
      <c r="K46" s="60">
        <f>J46*1.04</f>
        <v>27044.4114512</v>
      </c>
      <c r="L46" s="60">
        <f>K46*1.04</f>
        <v>28126.187909248</v>
      </c>
      <c r="M46" s="60">
        <f>L46*1.04</f>
        <v>29251.23542561792</v>
      </c>
      <c r="N46" s="60">
        <f>M46*1.04</f>
        <v>30421.28484264264</v>
      </c>
    </row>
    <row r="47" spans="1:14" s="45" customFormat="1" ht="31.5" customHeight="1">
      <c r="A47" s="49">
        <v>183</v>
      </c>
      <c r="B47" s="59" t="s">
        <v>704</v>
      </c>
      <c r="C47" s="59" t="s">
        <v>705</v>
      </c>
      <c r="D47" s="59" t="s">
        <v>696</v>
      </c>
      <c r="E47" s="60">
        <v>2</v>
      </c>
      <c r="F47" s="59">
        <v>0</v>
      </c>
      <c r="G47" s="51">
        <f>(E47*1)+(F47*1)</f>
        <v>2</v>
      </c>
      <c r="H47" s="60">
        <v>2</v>
      </c>
      <c r="I47" s="60"/>
      <c r="J47" s="51">
        <f>(H47*1)+(I47*1)</f>
        <v>2</v>
      </c>
      <c r="K47" s="60">
        <f>J47</f>
        <v>2</v>
      </c>
      <c r="L47" s="60">
        <f>J47</f>
        <v>2</v>
      </c>
      <c r="M47" s="60">
        <f>K47</f>
        <v>2</v>
      </c>
      <c r="N47" s="60">
        <f>L47</f>
        <v>2</v>
      </c>
    </row>
    <row r="48" spans="1:14" s="45" customFormat="1" ht="10.5" customHeight="1">
      <c r="A48" s="49">
        <v>276</v>
      </c>
      <c r="B48" s="59" t="s">
        <v>706</v>
      </c>
      <c r="C48" s="59" t="s">
        <v>698</v>
      </c>
      <c r="D48" s="59"/>
      <c r="E48" s="60">
        <v>12</v>
      </c>
      <c r="F48" s="59">
        <v>0</v>
      </c>
      <c r="G48" s="51"/>
      <c r="H48" s="60">
        <v>12</v>
      </c>
      <c r="I48" s="60"/>
      <c r="J48" s="51">
        <v>12</v>
      </c>
      <c r="K48" s="60">
        <v>12</v>
      </c>
      <c r="L48" s="60">
        <f>K48</f>
        <v>12</v>
      </c>
      <c r="M48" s="60">
        <f>L48</f>
        <v>12</v>
      </c>
      <c r="N48" s="60">
        <f>M48</f>
        <v>12</v>
      </c>
    </row>
    <row r="49" spans="1:14" s="45" customFormat="1" ht="21.75" customHeight="1">
      <c r="A49" s="49">
        <v>188</v>
      </c>
      <c r="B49" s="62" t="s">
        <v>707</v>
      </c>
      <c r="C49" s="50" t="s">
        <v>708</v>
      </c>
      <c r="D49" s="50" t="s">
        <v>633</v>
      </c>
      <c r="E49" s="50">
        <f>(E50*0.001)*(E51*1)*(E52*1)</f>
        <v>120.72000000000003</v>
      </c>
      <c r="F49" s="50">
        <f>(F50*0.001)*(F51*1)*(F52*1)</f>
        <v>663.9600000000002</v>
      </c>
      <c r="G49" s="51">
        <f>(E49*1)+(F49*1)</f>
        <v>784.6800000000002</v>
      </c>
      <c r="H49" s="50">
        <f>(H50*0.001)*(H51*1)*(H52*1)</f>
        <v>124.82448000000002</v>
      </c>
      <c r="I49" s="50">
        <f>(I50*0.001)*(I51*1)*(I52*1)</f>
        <v>686.5346400000001</v>
      </c>
      <c r="J49" s="51">
        <f>(H49*1)+(I49*1)</f>
        <v>811.3591200000001</v>
      </c>
      <c r="K49" s="50">
        <f>(K50*0.001)*(K51*1)*(K52*1)</f>
        <v>843.8134848000002</v>
      </c>
      <c r="L49" s="50">
        <f>(L50*0.001)*(L51*1)*(L52*1)</f>
        <v>877.5660241920002</v>
      </c>
      <c r="M49" s="50">
        <f>(M50*0.001)*(M51*1)*(M52*1)</f>
        <v>912.6686651596804</v>
      </c>
      <c r="N49" s="50">
        <f>(N50*0.001)*(N51*1)*(N52*1)</f>
        <v>949.1754117660676</v>
      </c>
    </row>
    <row r="50" spans="1:14" s="45" customFormat="1" ht="21.75" customHeight="1">
      <c r="A50" s="49">
        <v>189</v>
      </c>
      <c r="B50" s="59" t="s">
        <v>709</v>
      </c>
      <c r="C50" s="59" t="s">
        <v>710</v>
      </c>
      <c r="D50" s="59" t="s">
        <v>693</v>
      </c>
      <c r="E50" s="60">
        <v>25150</v>
      </c>
      <c r="F50" s="59">
        <v>25150</v>
      </c>
      <c r="G50" s="51"/>
      <c r="H50" s="60">
        <f>E50*1.034</f>
        <v>26005.100000000002</v>
      </c>
      <c r="I50" s="60">
        <f>F50*1.034</f>
        <v>26005.100000000002</v>
      </c>
      <c r="J50" s="51">
        <f>J49/J51/J52*1000</f>
        <v>26005.100000000002</v>
      </c>
      <c r="K50" s="60">
        <f>J50*1.04</f>
        <v>27045.304000000004</v>
      </c>
      <c r="L50" s="60">
        <f>K50*1.04</f>
        <v>28127.116160000005</v>
      </c>
      <c r="M50" s="60">
        <f>L50*1.04</f>
        <v>29252.200806400007</v>
      </c>
      <c r="N50" s="60">
        <f>M50*1.04</f>
        <v>30422.288838656008</v>
      </c>
    </row>
    <row r="51" spans="1:14" s="45" customFormat="1" ht="31.5" customHeight="1">
      <c r="A51" s="49">
        <v>190</v>
      </c>
      <c r="B51" s="59" t="s">
        <v>711</v>
      </c>
      <c r="C51" s="59" t="s">
        <v>712</v>
      </c>
      <c r="D51" s="59" t="s">
        <v>696</v>
      </c>
      <c r="E51" s="60">
        <v>0.4</v>
      </c>
      <c r="F51" s="59">
        <v>2.2</v>
      </c>
      <c r="G51" s="51">
        <f>(E51*1)+(F51*1)</f>
        <v>2.6</v>
      </c>
      <c r="H51" s="60">
        <v>0.4</v>
      </c>
      <c r="I51" s="60">
        <v>2.2</v>
      </c>
      <c r="J51" s="51">
        <f>(H51*1)+(I51*1)</f>
        <v>2.6</v>
      </c>
      <c r="K51" s="60">
        <f>J51</f>
        <v>2.6</v>
      </c>
      <c r="L51" s="60">
        <f>J51</f>
        <v>2.6</v>
      </c>
      <c r="M51" s="60">
        <f>K51</f>
        <v>2.6</v>
      </c>
      <c r="N51" s="60">
        <f>L51</f>
        <v>2.6</v>
      </c>
    </row>
    <row r="52" spans="1:14" s="45" customFormat="1" ht="10.5" customHeight="1">
      <c r="A52" s="49">
        <v>278</v>
      </c>
      <c r="B52" s="59" t="s">
        <v>713</v>
      </c>
      <c r="C52" s="59" t="s">
        <v>714</v>
      </c>
      <c r="D52" s="59"/>
      <c r="E52" s="60">
        <v>12</v>
      </c>
      <c r="F52" s="59">
        <v>12</v>
      </c>
      <c r="G52" s="51"/>
      <c r="H52" s="60">
        <v>12</v>
      </c>
      <c r="I52" s="60">
        <v>12</v>
      </c>
      <c r="J52" s="51">
        <v>12</v>
      </c>
      <c r="K52" s="60">
        <f>I52</f>
        <v>12</v>
      </c>
      <c r="L52" s="60">
        <f>K52</f>
        <v>12</v>
      </c>
      <c r="M52" s="60">
        <f>L52</f>
        <v>12</v>
      </c>
      <c r="N52" s="60">
        <f>M52</f>
        <v>12</v>
      </c>
    </row>
    <row r="53" spans="1:14" s="45" customFormat="1" ht="10.5" customHeight="1">
      <c r="A53" s="49">
        <v>192</v>
      </c>
      <c r="B53" s="62" t="s">
        <v>715</v>
      </c>
      <c r="C53" s="50" t="s">
        <v>716</v>
      </c>
      <c r="D53" s="50" t="s">
        <v>633</v>
      </c>
      <c r="E53" s="50">
        <f>(E54*0.001)*(E55*1)*(E56*1)</f>
        <v>120.6582048</v>
      </c>
      <c r="F53" s="50">
        <f>(F54*0.001)*(F55*1)*(F56*1)</f>
        <v>120.6582048</v>
      </c>
      <c r="G53" s="51">
        <f>(E53*1)+(F53*1)</f>
        <v>241.3164096</v>
      </c>
      <c r="H53" s="50">
        <f>(H54*0.001)*(H55*1)*(H56*1)</f>
        <v>124.7605837632</v>
      </c>
      <c r="I53" s="50">
        <f>(I54*0.001)*(I55*1)*(I56*1)</f>
        <v>124.7605837632</v>
      </c>
      <c r="J53" s="51">
        <f>(H53*1)+(I53*1)</f>
        <v>249.5211675264</v>
      </c>
      <c r="K53" s="50">
        <f>(K54*0.001)*(K55*1)*(K56*1)</f>
        <v>259.502014227456</v>
      </c>
      <c r="L53" s="50">
        <f>(L54*0.001)*(L55*1)*(L56*1)</f>
        <v>269.88209479655427</v>
      </c>
      <c r="M53" s="50">
        <f>(M54*0.001)*(M55*1)*(M56*1)</f>
        <v>280.67737858841645</v>
      </c>
      <c r="N53" s="50">
        <f>(N54*0.001)*(N55*1)*(N56*1)</f>
        <v>291.9044737319531</v>
      </c>
    </row>
    <row r="54" spans="1:14" s="45" customFormat="1" ht="21.75" customHeight="1">
      <c r="A54" s="49">
        <v>193</v>
      </c>
      <c r="B54" s="59" t="s">
        <v>717</v>
      </c>
      <c r="C54" s="59" t="s">
        <v>718</v>
      </c>
      <c r="D54" s="59" t="s">
        <v>693</v>
      </c>
      <c r="E54" s="60">
        <v>41895.21</v>
      </c>
      <c r="F54" s="59">
        <v>41895.21</v>
      </c>
      <c r="G54" s="51"/>
      <c r="H54" s="60">
        <f>E54*1.034</f>
        <v>43319.64714</v>
      </c>
      <c r="I54" s="60">
        <f>F54*1.034</f>
        <v>43319.64714</v>
      </c>
      <c r="J54" s="51">
        <f>J53/J55/J56*1000</f>
        <v>43319.64714</v>
      </c>
      <c r="K54" s="60">
        <f>J54*1.04</f>
        <v>45052.4330256</v>
      </c>
      <c r="L54" s="60">
        <f>K54*1.04</f>
        <v>46854.53034662401</v>
      </c>
      <c r="M54" s="60">
        <f>L54*1.04</f>
        <v>48728.71156048897</v>
      </c>
      <c r="N54" s="60">
        <f>M54*1.04</f>
        <v>50677.86002290853</v>
      </c>
    </row>
    <row r="55" spans="1:14" s="45" customFormat="1" ht="31.5" customHeight="1">
      <c r="A55" s="49">
        <v>194</v>
      </c>
      <c r="B55" s="59" t="s">
        <v>719</v>
      </c>
      <c r="C55" s="59" t="s">
        <v>720</v>
      </c>
      <c r="D55" s="59" t="s">
        <v>696</v>
      </c>
      <c r="E55" s="60">
        <v>0.24</v>
      </c>
      <c r="F55" s="59">
        <v>0.24</v>
      </c>
      <c r="G55" s="51">
        <f>(E55*1)+(F55*1)</f>
        <v>0.48</v>
      </c>
      <c r="H55" s="60">
        <v>0.24</v>
      </c>
      <c r="I55" s="60">
        <v>0.24</v>
      </c>
      <c r="J55" s="51">
        <f>(H55*1)+(I55*1)</f>
        <v>0.48</v>
      </c>
      <c r="K55" s="60">
        <f>J55</f>
        <v>0.48</v>
      </c>
      <c r="L55" s="60">
        <f>J55</f>
        <v>0.48</v>
      </c>
      <c r="M55" s="60">
        <f>K55</f>
        <v>0.48</v>
      </c>
      <c r="N55" s="60">
        <f>L55</f>
        <v>0.48</v>
      </c>
    </row>
    <row r="56" spans="1:14" s="45" customFormat="1" ht="10.5" customHeight="1">
      <c r="A56" s="49">
        <v>277</v>
      </c>
      <c r="B56" s="59" t="s">
        <v>721</v>
      </c>
      <c r="C56" s="59" t="s">
        <v>698</v>
      </c>
      <c r="D56" s="59"/>
      <c r="E56" s="60">
        <v>12</v>
      </c>
      <c r="F56" s="59">
        <v>12</v>
      </c>
      <c r="G56" s="51"/>
      <c r="H56" s="60">
        <v>12</v>
      </c>
      <c r="I56" s="60">
        <v>12</v>
      </c>
      <c r="J56" s="51">
        <v>12</v>
      </c>
      <c r="K56" s="60">
        <f>I56</f>
        <v>12</v>
      </c>
      <c r="L56" s="60">
        <f>K56</f>
        <v>12</v>
      </c>
      <c r="M56" s="60">
        <f>L56</f>
        <v>12</v>
      </c>
      <c r="N56" s="60">
        <f>M56</f>
        <v>12</v>
      </c>
    </row>
    <row r="57" spans="1:14" s="45" customFormat="1" ht="31.5" customHeight="1">
      <c r="A57" s="49">
        <v>196</v>
      </c>
      <c r="B57" s="62" t="s">
        <v>722</v>
      </c>
      <c r="C57" s="50" t="s">
        <v>723</v>
      </c>
      <c r="D57" s="50" t="s">
        <v>633</v>
      </c>
      <c r="E57" s="50">
        <f>(E58*0.001)*(E59*1)*(E60*1)</f>
        <v>0</v>
      </c>
      <c r="F57" s="50">
        <f>(F58*0.001)*(F59*1)*(F60*1)</f>
        <v>0</v>
      </c>
      <c r="G57" s="51">
        <f>(E57*1)+(F57*1)</f>
        <v>0</v>
      </c>
      <c r="H57" s="50">
        <f>(H58*0.001)*(H59*1)*(H60*1)</f>
        <v>0</v>
      </c>
      <c r="I57" s="50">
        <f>(I58*0.001)*(I59*1)*(I60*1)</f>
        <v>0</v>
      </c>
      <c r="J57" s="51">
        <f>(H57*1)+(I57*1)</f>
        <v>0</v>
      </c>
      <c r="K57" s="50">
        <f>(K58*0.001)*(K59*1)*(K60*1)</f>
        <v>0</v>
      </c>
      <c r="L57" s="50">
        <f>(L58*0.001)*(L59*1)*(L60*1)</f>
        <v>0</v>
      </c>
      <c r="M57" s="50">
        <f>(M58*0.001)*(M59*1)*(M60*1)</f>
        <v>0</v>
      </c>
      <c r="N57" s="50">
        <f>(N58*0.001)*(N59*1)*(N60*1)</f>
        <v>0</v>
      </c>
    </row>
    <row r="58" spans="1:14" s="45" customFormat="1" ht="42" customHeight="1">
      <c r="A58" s="49">
        <v>197</v>
      </c>
      <c r="B58" s="59" t="s">
        <v>724</v>
      </c>
      <c r="C58" s="59" t="s">
        <v>725</v>
      </c>
      <c r="D58" s="59" t="s">
        <v>693</v>
      </c>
      <c r="E58" s="60"/>
      <c r="F58" s="59"/>
      <c r="G58" s="51"/>
      <c r="H58" s="60"/>
      <c r="I58" s="60"/>
      <c r="J58" s="51" t="e">
        <f>J57/J59/J60*1000</f>
        <v>#DIV/0!</v>
      </c>
      <c r="K58" s="60">
        <v>0</v>
      </c>
      <c r="L58" s="60">
        <v>0</v>
      </c>
      <c r="M58" s="60">
        <v>0</v>
      </c>
      <c r="N58" s="60">
        <v>0</v>
      </c>
    </row>
    <row r="59" spans="1:14" s="45" customFormat="1" ht="31.5" customHeight="1">
      <c r="A59" s="49">
        <v>198</v>
      </c>
      <c r="B59" s="59" t="s">
        <v>726</v>
      </c>
      <c r="C59" s="59" t="s">
        <v>727</v>
      </c>
      <c r="D59" s="59" t="s">
        <v>696</v>
      </c>
      <c r="E59" s="60"/>
      <c r="F59" s="59"/>
      <c r="G59" s="51">
        <f aca="true" t="shared" si="7" ref="G59:G122">(E59*1)+(F59*1)</f>
        <v>0</v>
      </c>
      <c r="H59" s="60"/>
      <c r="I59" s="60"/>
      <c r="J59" s="51">
        <f aca="true" t="shared" si="8" ref="J59:J122">(H59*1)+(I59*1)</f>
        <v>0</v>
      </c>
      <c r="K59" s="60">
        <f>J59</f>
        <v>0</v>
      </c>
      <c r="L59" s="60">
        <f>J59</f>
        <v>0</v>
      </c>
      <c r="M59" s="60">
        <f>K59</f>
        <v>0</v>
      </c>
      <c r="N59" s="60">
        <f>L59</f>
        <v>0</v>
      </c>
    </row>
    <row r="60" spans="1:14" s="45" customFormat="1" ht="10.5" customHeight="1">
      <c r="A60" s="49">
        <v>279</v>
      </c>
      <c r="B60" s="59" t="s">
        <v>728</v>
      </c>
      <c r="C60" s="59" t="s">
        <v>698</v>
      </c>
      <c r="D60" s="59"/>
      <c r="E60" s="60"/>
      <c r="F60" s="59"/>
      <c r="G60" s="51"/>
      <c r="H60" s="60"/>
      <c r="I60" s="60"/>
      <c r="J60" s="51">
        <v>12</v>
      </c>
      <c r="K60" s="60">
        <f>I60</f>
        <v>0</v>
      </c>
      <c r="L60" s="60">
        <f>K60</f>
        <v>0</v>
      </c>
      <c r="M60" s="60">
        <f>L60</f>
        <v>0</v>
      </c>
      <c r="N60" s="60">
        <f>M60</f>
        <v>0</v>
      </c>
    </row>
    <row r="61" spans="1:14" s="45" customFormat="1" ht="21.75" customHeight="1">
      <c r="A61" s="49">
        <v>325</v>
      </c>
      <c r="B61" s="50" t="s">
        <v>729</v>
      </c>
      <c r="C61" s="50" t="s">
        <v>575</v>
      </c>
      <c r="D61" s="50" t="s">
        <v>558</v>
      </c>
      <c r="E61" s="50">
        <f>(E62*1)+(E63*1)+(E64*1)+(E65*1)+(E66*1)</f>
        <v>258.81072263424</v>
      </c>
      <c r="F61" s="50">
        <f>(F62*1)+(F63*1)+(F64*1)+(F65*1)+(F66*1)</f>
        <v>476.96982385248003</v>
      </c>
      <c r="G61" s="51">
        <f t="shared" si="7"/>
        <v>735.78054648672</v>
      </c>
      <c r="H61" s="50">
        <f>(H62*1)+(H63*1)+(H64*1)+(H65*1)+(H66*1)</f>
        <v>267.3481811438592</v>
      </c>
      <c r="I61" s="50">
        <f>(I62*1)+(I63*1)+(I64*1)+(I65*1)+(I66*1)</f>
        <v>492.7037549664385</v>
      </c>
      <c r="J61" s="51">
        <f t="shared" si="8"/>
        <v>760.0519361102977</v>
      </c>
      <c r="K61" s="50">
        <f>(K62*1)+(K63*1)+(K64*1)+(K65*1)+(K66*1)</f>
        <v>790.4540135547097</v>
      </c>
      <c r="L61" s="50">
        <f>(L62*1)+(L63*1)+(L64*1)+(L65*1)+(L66*1)</f>
        <v>822.0721740968982</v>
      </c>
      <c r="M61" s="50">
        <f>(M62*1)+(M63*1)+(M64*1)+(M65*1)+(M66*1)</f>
        <v>854.955061060774</v>
      </c>
      <c r="N61" s="50">
        <f>(N62*1)+(N63*1)+(N64*1)+(N65*1)+(N66*1)</f>
        <v>889.153263503205</v>
      </c>
    </row>
    <row r="62" spans="1:14" s="45" customFormat="1" ht="31.5" customHeight="1">
      <c r="A62" s="49">
        <v>202</v>
      </c>
      <c r="B62" s="56" t="s">
        <v>509</v>
      </c>
      <c r="C62" s="54" t="s">
        <v>730</v>
      </c>
      <c r="D62" s="54" t="s">
        <v>633</v>
      </c>
      <c r="E62" s="63">
        <f>E41*F150/100</f>
        <v>0</v>
      </c>
      <c r="F62" s="54">
        <f>F41*F150/100</f>
        <v>236.64126772224</v>
      </c>
      <c r="G62" s="51">
        <f t="shared" si="7"/>
        <v>236.64126772224</v>
      </c>
      <c r="H62" s="63">
        <f>H41*I150/100</f>
        <v>0</v>
      </c>
      <c r="I62" s="55">
        <f>I41*I150/100</f>
        <v>244.44741649489927</v>
      </c>
      <c r="J62" s="51">
        <f t="shared" si="8"/>
        <v>244.44741649489927</v>
      </c>
      <c r="K62" s="64">
        <f>K41*K150/100</f>
        <v>254.22531315469524</v>
      </c>
      <c r="L62" s="64">
        <f>L41*L150/100</f>
        <v>264.394325680883</v>
      </c>
      <c r="M62" s="64">
        <f>M41*M150/100</f>
        <v>274.97009870811837</v>
      </c>
      <c r="N62" s="64">
        <f>N41*N150/100</f>
        <v>285.9689026564431</v>
      </c>
    </row>
    <row r="63" spans="1:14" s="45" customFormat="1" ht="31.5" customHeight="1">
      <c r="A63" s="49">
        <v>203</v>
      </c>
      <c r="B63" s="56" t="s">
        <v>510</v>
      </c>
      <c r="C63" s="54" t="s">
        <v>731</v>
      </c>
      <c r="D63" s="54" t="s">
        <v>633</v>
      </c>
      <c r="E63" s="63">
        <f>E45*F150/100</f>
        <v>184.87657850399998</v>
      </c>
      <c r="F63" s="54">
        <f>F45*F150/100</f>
        <v>0</v>
      </c>
      <c r="G63" s="51">
        <f t="shared" si="7"/>
        <v>184.87657850399998</v>
      </c>
      <c r="H63" s="63">
        <f>H45*I150/100</f>
        <v>190.97515163232</v>
      </c>
      <c r="I63" s="55">
        <f>I45*I150/100</f>
        <v>0</v>
      </c>
      <c r="J63" s="51">
        <f t="shared" si="8"/>
        <v>190.97515163232</v>
      </c>
      <c r="K63" s="64">
        <f>K45*K150/100</f>
        <v>198.61415769761282</v>
      </c>
      <c r="L63" s="64">
        <f>L45*L150/100</f>
        <v>206.55872400551735</v>
      </c>
      <c r="M63" s="64">
        <f>M45*M150/100</f>
        <v>214.821072965738</v>
      </c>
      <c r="N63" s="64">
        <f>N45*N150/100</f>
        <v>223.41391588436755</v>
      </c>
    </row>
    <row r="64" spans="1:14" s="45" customFormat="1" ht="31.5" customHeight="1">
      <c r="A64" s="49">
        <v>204</v>
      </c>
      <c r="B64" s="56" t="s">
        <v>511</v>
      </c>
      <c r="C64" s="54" t="s">
        <v>732</v>
      </c>
      <c r="D64" s="54" t="s">
        <v>633</v>
      </c>
      <c r="E64" s="63">
        <f>E49*F150/100</f>
        <v>36.976536</v>
      </c>
      <c r="F64" s="54">
        <f>F49*F150/100</f>
        <v>203.37094800000003</v>
      </c>
      <c r="G64" s="51">
        <f t="shared" si="7"/>
        <v>240.34748400000004</v>
      </c>
      <c r="H64" s="63">
        <f>H49*I150/100</f>
        <v>38.196290880000014</v>
      </c>
      <c r="I64" s="55">
        <f>I49*I150/100</f>
        <v>210.07959984000004</v>
      </c>
      <c r="J64" s="51">
        <f t="shared" si="8"/>
        <v>248.27589072000006</v>
      </c>
      <c r="K64" s="64">
        <f>K49*K150/100</f>
        <v>258.2069263488001</v>
      </c>
      <c r="L64" s="64">
        <f>L49*L150/100</f>
        <v>268.5352034027521</v>
      </c>
      <c r="M64" s="64">
        <f>M49*M150/100</f>
        <v>279.2766115388622</v>
      </c>
      <c r="N64" s="64">
        <f>N49*N150/100</f>
        <v>290.44767600041666</v>
      </c>
    </row>
    <row r="65" spans="1:14" s="45" customFormat="1" ht="21.75" customHeight="1">
      <c r="A65" s="49">
        <v>205</v>
      </c>
      <c r="B65" s="56" t="s">
        <v>512</v>
      </c>
      <c r="C65" s="54" t="s">
        <v>733</v>
      </c>
      <c r="D65" s="54" t="s">
        <v>633</v>
      </c>
      <c r="E65" s="63">
        <f>E53*F150/100</f>
        <v>36.95760813024</v>
      </c>
      <c r="F65" s="54">
        <f>F53*F150/100</f>
        <v>36.95760813024</v>
      </c>
      <c r="G65" s="51">
        <f t="shared" si="7"/>
        <v>73.91521626048</v>
      </c>
      <c r="H65" s="63">
        <f>H53*I150/100</f>
        <v>38.1767386315392</v>
      </c>
      <c r="I65" s="55">
        <f>I53*I150/100</f>
        <v>38.1767386315392</v>
      </c>
      <c r="J65" s="51">
        <f t="shared" si="8"/>
        <v>76.3534772630784</v>
      </c>
      <c r="K65" s="64">
        <f>K53*K150/100</f>
        <v>79.40761635360154</v>
      </c>
      <c r="L65" s="64">
        <f>L53*L150/100</f>
        <v>82.58392100774562</v>
      </c>
      <c r="M65" s="64">
        <f>M53*M150/100</f>
        <v>85.88727784805543</v>
      </c>
      <c r="N65" s="64">
        <f>N53*N150/100</f>
        <v>89.32276896197766</v>
      </c>
    </row>
    <row r="66" spans="1:14" s="45" customFormat="1" ht="31.5" customHeight="1">
      <c r="A66" s="49">
        <v>206</v>
      </c>
      <c r="B66" s="56" t="s">
        <v>734</v>
      </c>
      <c r="C66" s="54" t="s">
        <v>735</v>
      </c>
      <c r="D66" s="54" t="s">
        <v>633</v>
      </c>
      <c r="E66" s="63">
        <f>E57*F150/100</f>
        <v>0</v>
      </c>
      <c r="F66" s="54">
        <f>F57*F150/100</f>
        <v>0</v>
      </c>
      <c r="G66" s="51">
        <f t="shared" si="7"/>
        <v>0</v>
      </c>
      <c r="H66" s="63">
        <f>H57*I150/100</f>
        <v>0</v>
      </c>
      <c r="I66" s="55">
        <f>I57*I150/100</f>
        <v>0</v>
      </c>
      <c r="J66" s="51">
        <f t="shared" si="8"/>
        <v>0</v>
      </c>
      <c r="K66" s="64">
        <v>0</v>
      </c>
      <c r="L66" s="64">
        <v>0</v>
      </c>
      <c r="M66" s="64">
        <v>0</v>
      </c>
      <c r="N66" s="64">
        <v>0</v>
      </c>
    </row>
    <row r="67" spans="1:14" s="45" customFormat="1" ht="10.5" customHeight="1">
      <c r="A67" s="49">
        <v>207</v>
      </c>
      <c r="B67" s="50" t="s">
        <v>736</v>
      </c>
      <c r="C67" s="50" t="s">
        <v>737</v>
      </c>
      <c r="D67" s="50" t="s">
        <v>633</v>
      </c>
      <c r="E67" s="50">
        <f>(E68*1)+(E69*0)+(E70*0)+(E71*0)+(E72*1)+(E73*0)+(E74*0)+(E75*0)</f>
        <v>0</v>
      </c>
      <c r="F67" s="50">
        <f>(F68*1)+(F69*0)+(F70*0)+(F71*0)+(F72*1)+(F73*0)+(F74*0)+(F75*0)</f>
        <v>444.593735</v>
      </c>
      <c r="G67" s="51">
        <f t="shared" si="7"/>
        <v>444.593735</v>
      </c>
      <c r="H67" s="50">
        <f>(H68*1)+(H69*0)+(H70*0)+(H71*0)+(H72*1)+(H73*0)+(H74*0)+(H75*0)</f>
        <v>0</v>
      </c>
      <c r="I67" s="50">
        <f>(I68*1)+(I69*0)+(I70*0)+(I71*0)+(I72*1)+(I73*0)+(I74*0)+(I75*0)</f>
        <v>459.70992199</v>
      </c>
      <c r="J67" s="51">
        <f t="shared" si="8"/>
        <v>459.70992199</v>
      </c>
      <c r="K67" s="50">
        <f>(K68*1)+(K69*0)+(K70*0)+(K71*0)+(K72*1)+(K73*0)+(K74*0)+(K75*0)</f>
        <v>478.0983188696</v>
      </c>
      <c r="L67" s="50">
        <f>(L68*1)+(L69*0)+(L70*0)+(L71*0)+(L72*1)+(L73*0)+(L74*0)+(L75*0)</f>
        <v>497.222251624384</v>
      </c>
      <c r="M67" s="50">
        <f>(M68*1)+(M69*0)+(M70*0)+(M71*0)+(M72*1)+(M73*0)+(M74*0)+(M75*0)</f>
        <v>517.1111416893593</v>
      </c>
      <c r="N67" s="50">
        <f>(N68*1)+(N69*0)+(N70*0)+(N71*0)+(N72*1)+(N73*0)+(N74*0)+(N75*0)</f>
        <v>19.83176</v>
      </c>
    </row>
    <row r="68" spans="1:14" s="45" customFormat="1" ht="10.5" customHeight="1">
      <c r="A68" s="49">
        <v>312</v>
      </c>
      <c r="B68" s="65" t="s">
        <v>178</v>
      </c>
      <c r="C68" s="54" t="s">
        <v>738</v>
      </c>
      <c r="D68" s="54" t="s">
        <v>633</v>
      </c>
      <c r="E68" s="63">
        <f>E70*E71</f>
        <v>0</v>
      </c>
      <c r="F68" s="54">
        <f>F70*F71</f>
        <v>444.593735</v>
      </c>
      <c r="G68" s="51">
        <f t="shared" si="7"/>
        <v>444.593735</v>
      </c>
      <c r="H68" s="63">
        <f>H70*H71</f>
        <v>0</v>
      </c>
      <c r="I68" s="63">
        <f>I70*I71</f>
        <v>459.70992199</v>
      </c>
      <c r="J68" s="51">
        <f t="shared" si="8"/>
        <v>459.70992199</v>
      </c>
      <c r="K68" s="63">
        <f>K70*K71</f>
        <v>478.0983188696</v>
      </c>
      <c r="L68" s="63">
        <f>L70*L71</f>
        <v>497.222251624384</v>
      </c>
      <c r="M68" s="63">
        <f>M70*M71</f>
        <v>517.1111416893593</v>
      </c>
      <c r="N68" s="63">
        <f>N70*N71</f>
        <v>19.83176</v>
      </c>
    </row>
    <row r="69" spans="1:14" s="45" customFormat="1" ht="10.5" customHeight="1">
      <c r="A69" s="49">
        <v>293</v>
      </c>
      <c r="B69" s="59" t="s">
        <v>739</v>
      </c>
      <c r="C69" s="59" t="s">
        <v>740</v>
      </c>
      <c r="D69" s="59" t="s">
        <v>741</v>
      </c>
      <c r="E69" s="66"/>
      <c r="F69" s="59">
        <v>0.8</v>
      </c>
      <c r="G69" s="51">
        <f t="shared" si="7"/>
        <v>0.8</v>
      </c>
      <c r="H69" s="66"/>
      <c r="I69" s="66"/>
      <c r="J69" s="51">
        <f t="shared" si="8"/>
        <v>0</v>
      </c>
      <c r="K69" s="66">
        <f>I69</f>
        <v>0</v>
      </c>
      <c r="L69" s="66">
        <f>K69</f>
        <v>0</v>
      </c>
      <c r="M69" s="66">
        <f>L69</f>
        <v>0</v>
      </c>
      <c r="N69" s="66">
        <f>M69</f>
        <v>0</v>
      </c>
    </row>
    <row r="70" spans="1:14" s="45" customFormat="1" ht="10.5" customHeight="1">
      <c r="A70" s="49">
        <v>208</v>
      </c>
      <c r="B70" s="54" t="s">
        <v>742</v>
      </c>
      <c r="C70" s="54" t="s">
        <v>743</v>
      </c>
      <c r="D70" s="54" t="s">
        <v>744</v>
      </c>
      <c r="E70" s="63"/>
      <c r="F70" s="54">
        <v>23.315</v>
      </c>
      <c r="G70" s="51">
        <f>G68/G71</f>
        <v>23.315</v>
      </c>
      <c r="H70" s="63"/>
      <c r="I70" s="55">
        <f>F70*1.034</f>
        <v>24.10771</v>
      </c>
      <c r="J70" s="51">
        <f>J68/J71</f>
        <v>24.10771</v>
      </c>
      <c r="K70" s="67">
        <f>J70*1.04</f>
        <v>25.0720184</v>
      </c>
      <c r="L70" s="67">
        <f>K70*1.04</f>
        <v>26.074899136000003</v>
      </c>
      <c r="M70" s="67">
        <f>L70*1.04</f>
        <v>27.117895101440002</v>
      </c>
      <c r="N70" s="67">
        <f>1.04</f>
        <v>1.04</v>
      </c>
    </row>
    <row r="71" spans="1:14" s="45" customFormat="1" ht="10.5" customHeight="1">
      <c r="A71" s="49">
        <v>209</v>
      </c>
      <c r="B71" s="54" t="s">
        <v>745</v>
      </c>
      <c r="C71" s="54" t="s">
        <v>746</v>
      </c>
      <c r="D71" s="54" t="s">
        <v>747</v>
      </c>
      <c r="E71" s="63"/>
      <c r="F71" s="54">
        <v>19.069</v>
      </c>
      <c r="G71" s="51">
        <f t="shared" si="7"/>
        <v>19.069</v>
      </c>
      <c r="H71" s="63"/>
      <c r="I71" s="55">
        <v>19.069</v>
      </c>
      <c r="J71" s="51">
        <f t="shared" si="8"/>
        <v>19.069</v>
      </c>
      <c r="K71" s="63">
        <f>J71</f>
        <v>19.069</v>
      </c>
      <c r="L71" s="63">
        <f>K71</f>
        <v>19.069</v>
      </c>
      <c r="M71" s="63">
        <f>L71</f>
        <v>19.069</v>
      </c>
      <c r="N71" s="63">
        <f>M71</f>
        <v>19.069</v>
      </c>
    </row>
    <row r="72" spans="1:14" s="45" customFormat="1" ht="10.5" customHeight="1">
      <c r="A72" s="49">
        <v>327</v>
      </c>
      <c r="B72" s="57" t="s">
        <v>748</v>
      </c>
      <c r="C72" s="54" t="s">
        <v>749</v>
      </c>
      <c r="D72" s="54" t="s">
        <v>633</v>
      </c>
      <c r="E72" s="63">
        <f>E74*E75</f>
        <v>0</v>
      </c>
      <c r="F72" s="54">
        <f>F74*F75</f>
        <v>0</v>
      </c>
      <c r="G72" s="51">
        <f t="shared" si="7"/>
        <v>0</v>
      </c>
      <c r="H72" s="63">
        <f>H74*H75</f>
        <v>0</v>
      </c>
      <c r="I72" s="63">
        <f>I74*I75</f>
        <v>0</v>
      </c>
      <c r="J72" s="51">
        <f t="shared" si="8"/>
        <v>0</v>
      </c>
      <c r="K72" s="63">
        <f>K74*K75</f>
        <v>0</v>
      </c>
      <c r="L72" s="63">
        <f>L74*L75</f>
        <v>0</v>
      </c>
      <c r="M72" s="63">
        <f>M74*M75</f>
        <v>0</v>
      </c>
      <c r="N72" s="63">
        <f>N74*N75</f>
        <v>0</v>
      </c>
    </row>
    <row r="73" spans="1:14" s="45" customFormat="1" ht="21.75" customHeight="1">
      <c r="A73" s="49">
        <v>295</v>
      </c>
      <c r="B73" s="59" t="s">
        <v>750</v>
      </c>
      <c r="C73" s="59" t="s">
        <v>751</v>
      </c>
      <c r="D73" s="59" t="s">
        <v>633</v>
      </c>
      <c r="E73" s="60"/>
      <c r="F73" s="59"/>
      <c r="G73" s="51">
        <f t="shared" si="7"/>
        <v>0</v>
      </c>
      <c r="H73" s="60"/>
      <c r="I73" s="60"/>
      <c r="J73" s="51">
        <f t="shared" si="8"/>
        <v>0</v>
      </c>
      <c r="K73" s="60">
        <f>I73</f>
        <v>0</v>
      </c>
      <c r="L73" s="60">
        <f>K73</f>
        <v>0</v>
      </c>
      <c r="M73" s="60">
        <f>L73</f>
        <v>0</v>
      </c>
      <c r="N73" s="60">
        <f>M73</f>
        <v>0</v>
      </c>
    </row>
    <row r="74" spans="1:14" s="45" customFormat="1" ht="10.5" customHeight="1">
      <c r="A74" s="49">
        <v>296</v>
      </c>
      <c r="B74" s="54" t="s">
        <v>752</v>
      </c>
      <c r="C74" s="54" t="s">
        <v>753</v>
      </c>
      <c r="D74" s="54" t="s">
        <v>754</v>
      </c>
      <c r="E74" s="55"/>
      <c r="F74" s="54"/>
      <c r="G74" s="51">
        <f t="shared" si="7"/>
        <v>0</v>
      </c>
      <c r="H74" s="55"/>
      <c r="I74" s="55"/>
      <c r="J74" s="51">
        <f t="shared" si="8"/>
        <v>0</v>
      </c>
      <c r="K74" s="55">
        <v>0</v>
      </c>
      <c r="L74" s="55">
        <v>0</v>
      </c>
      <c r="M74" s="55">
        <v>0</v>
      </c>
      <c r="N74" s="55">
        <v>0</v>
      </c>
    </row>
    <row r="75" spans="1:14" s="45" customFormat="1" ht="10.5" customHeight="1">
      <c r="A75" s="49">
        <v>297</v>
      </c>
      <c r="B75" s="54" t="s">
        <v>755</v>
      </c>
      <c r="C75" s="54" t="s">
        <v>756</v>
      </c>
      <c r="D75" s="54" t="s">
        <v>647</v>
      </c>
      <c r="E75" s="55"/>
      <c r="F75" s="54"/>
      <c r="G75" s="51">
        <f t="shared" si="7"/>
        <v>0</v>
      </c>
      <c r="H75" s="55"/>
      <c r="I75" s="55"/>
      <c r="J75" s="51">
        <f t="shared" si="8"/>
        <v>0</v>
      </c>
      <c r="K75" s="55">
        <f>I75</f>
        <v>0</v>
      </c>
      <c r="L75" s="55">
        <f>K75</f>
        <v>0</v>
      </c>
      <c r="M75" s="55">
        <f>L75</f>
        <v>0</v>
      </c>
      <c r="N75" s="55">
        <f>M75</f>
        <v>0</v>
      </c>
    </row>
    <row r="76" spans="1:14" s="45" customFormat="1" ht="10.5" customHeight="1">
      <c r="A76" s="49">
        <v>210</v>
      </c>
      <c r="B76" s="57"/>
      <c r="C76" s="50" t="s">
        <v>757</v>
      </c>
      <c r="D76" s="50" t="s">
        <v>633</v>
      </c>
      <c r="E76" s="50">
        <f>E79*E78</f>
        <v>0</v>
      </c>
      <c r="F76" s="50">
        <f>F79*F78</f>
        <v>102.81552</v>
      </c>
      <c r="G76" s="51">
        <f t="shared" si="7"/>
        <v>102.81552</v>
      </c>
      <c r="H76" s="50">
        <f>H79*H78</f>
        <v>0</v>
      </c>
      <c r="I76" s="50">
        <f>I79*I78</f>
        <v>106.31124768000002</v>
      </c>
      <c r="J76" s="51">
        <f t="shared" si="8"/>
        <v>106.31124768000002</v>
      </c>
      <c r="K76" s="68">
        <f>K79*K78</f>
        <v>110.56369758720002</v>
      </c>
      <c r="L76" s="68">
        <f>L79*L78</f>
        <v>115.65379200000002</v>
      </c>
      <c r="M76" s="68">
        <f>M79*M78</f>
        <v>120.27994368000002</v>
      </c>
      <c r="N76" s="68">
        <f>N79*N78</f>
        <v>125.09114142720001</v>
      </c>
    </row>
    <row r="77" spans="1:14" s="45" customFormat="1" ht="10.5" customHeight="1" hidden="1">
      <c r="A77" s="49">
        <v>318</v>
      </c>
      <c r="B77" s="69">
        <v>9</v>
      </c>
      <c r="C77" s="54" t="s">
        <v>757</v>
      </c>
      <c r="D77" s="54" t="s">
        <v>633</v>
      </c>
      <c r="E77" s="55">
        <f>E78*E79</f>
        <v>0</v>
      </c>
      <c r="F77" s="54">
        <f>F78*F79</f>
        <v>102.81552</v>
      </c>
      <c r="G77" s="51">
        <f t="shared" si="7"/>
        <v>102.81552</v>
      </c>
      <c r="H77" s="55">
        <f>H78*H79</f>
        <v>0</v>
      </c>
      <c r="I77" s="55">
        <f>I78*I79</f>
        <v>106.31124768000002</v>
      </c>
      <c r="J77" s="51">
        <f t="shared" si="8"/>
        <v>106.31124768000002</v>
      </c>
      <c r="K77" s="55"/>
      <c r="L77" s="55"/>
      <c r="M77" s="55"/>
      <c r="N77" s="55"/>
    </row>
    <row r="78" spans="1:14" s="45" customFormat="1" ht="10.5" customHeight="1">
      <c r="A78" s="49">
        <v>211</v>
      </c>
      <c r="B78" s="54" t="s">
        <v>758</v>
      </c>
      <c r="C78" s="54" t="s">
        <v>649</v>
      </c>
      <c r="D78" s="54" t="s">
        <v>744</v>
      </c>
      <c r="E78" s="55"/>
      <c r="F78" s="54">
        <v>15.985</v>
      </c>
      <c r="G78" s="51">
        <f>G76/G79</f>
        <v>15.985</v>
      </c>
      <c r="H78" s="55"/>
      <c r="I78" s="55">
        <f>G78*1.034</f>
        <v>16.52849</v>
      </c>
      <c r="J78" s="51">
        <f>J76/J79</f>
        <v>16.52849</v>
      </c>
      <c r="K78" s="55">
        <f>J78*1.04</f>
        <v>17.189629600000004</v>
      </c>
      <c r="L78" s="55">
        <v>17.981</v>
      </c>
      <c r="M78" s="55">
        <f>L78*1.04</f>
        <v>18.70024</v>
      </c>
      <c r="N78" s="55">
        <f>M78*1.04</f>
        <v>19.4482496</v>
      </c>
    </row>
    <row r="79" spans="1:14" s="45" customFormat="1" ht="10.5" customHeight="1">
      <c r="A79" s="49">
        <v>282</v>
      </c>
      <c r="B79" s="54" t="s">
        <v>759</v>
      </c>
      <c r="C79" s="54" t="s">
        <v>760</v>
      </c>
      <c r="D79" s="54" t="s">
        <v>747</v>
      </c>
      <c r="E79" s="55"/>
      <c r="F79" s="54">
        <v>6.432</v>
      </c>
      <c r="G79" s="51">
        <f t="shared" si="7"/>
        <v>6.432</v>
      </c>
      <c r="H79" s="55"/>
      <c r="I79" s="55">
        <v>6.432</v>
      </c>
      <c r="J79" s="51">
        <f t="shared" si="8"/>
        <v>6.432</v>
      </c>
      <c r="K79" s="55">
        <f>J79</f>
        <v>6.432</v>
      </c>
      <c r="L79" s="55">
        <f aca="true" t="shared" si="9" ref="L79:N80">K79</f>
        <v>6.432</v>
      </c>
      <c r="M79" s="55">
        <f t="shared" si="9"/>
        <v>6.432</v>
      </c>
      <c r="N79" s="55">
        <f t="shared" si="9"/>
        <v>6.432</v>
      </c>
    </row>
    <row r="80" spans="1:14" s="45" customFormat="1" ht="21.75" customHeight="1">
      <c r="A80" s="49">
        <v>299</v>
      </c>
      <c r="B80" s="59" t="s">
        <v>761</v>
      </c>
      <c r="C80" s="59" t="s">
        <v>762</v>
      </c>
      <c r="D80" s="59" t="s">
        <v>763</v>
      </c>
      <c r="E80" s="60"/>
      <c r="F80" s="59"/>
      <c r="G80" s="51">
        <f t="shared" si="7"/>
        <v>0</v>
      </c>
      <c r="H80" s="60"/>
      <c r="I80" s="60"/>
      <c r="J80" s="51">
        <f t="shared" si="8"/>
        <v>0</v>
      </c>
      <c r="K80" s="60">
        <f>I80</f>
        <v>0</v>
      </c>
      <c r="L80" s="60">
        <f>K80</f>
        <v>0</v>
      </c>
      <c r="M80" s="60">
        <f t="shared" si="9"/>
        <v>0</v>
      </c>
      <c r="N80" s="60">
        <f t="shared" si="9"/>
        <v>0</v>
      </c>
    </row>
    <row r="81" spans="1:14" s="45" customFormat="1" ht="21.75" customHeight="1">
      <c r="A81" s="49">
        <v>215</v>
      </c>
      <c r="B81" s="70">
        <v>12</v>
      </c>
      <c r="C81" s="50" t="s">
        <v>71</v>
      </c>
      <c r="D81" s="50" t="s">
        <v>633</v>
      </c>
      <c r="E81" s="50">
        <f>(E82*1)+(E83*1)+(E84*1)+(E85*1)+(E86*1)+(E87*1)+(E88*1)</f>
        <v>336.75</v>
      </c>
      <c r="F81" s="50">
        <f>(F82*1)+(F83*1)+(F84*1)+(F85*1)+(F86*1)+(F87*1)+(F88*1)</f>
        <v>128.72</v>
      </c>
      <c r="G81" s="51">
        <f t="shared" si="7"/>
        <v>465.47</v>
      </c>
      <c r="H81" s="50">
        <f>(H82*1)+(H83*1)+(H84*1)+(H85*1)+(H86*1)+(H87*1)+(H88*1)</f>
        <v>348.1995</v>
      </c>
      <c r="I81" s="50">
        <f>(I82*1)+(I83*1)+(I84*1)+(I85*1)+(I86*1)+(I87*1)+(I88*1)</f>
        <v>175.29648</v>
      </c>
      <c r="J81" s="51">
        <f t="shared" si="8"/>
        <v>523.49598</v>
      </c>
      <c r="K81" s="50">
        <f>(K82*1)+(K83*1)+(K84*1)+(K85*1)+(K86*1)+(K87*1)+(K88*1)</f>
        <v>544.4358192000001</v>
      </c>
      <c r="L81" s="50">
        <f>(L82*1)+(L83*1)+(L84*1)+(L85*1)+(L86*1)+(L87*1)+(L88*1)</f>
        <v>566.213251968</v>
      </c>
      <c r="M81" s="50">
        <f>(M82*1)+(M83*1)+(M84*1)+(M85*1)+(M86*1)+(M87*1)+(M88*1)</f>
        <v>586.3998974625792</v>
      </c>
      <c r="N81" s="50">
        <f>(N82*1)+(N83*1)+(N84*1)+(N85*1)+(N86*1)+(N87*1)+(N88*1)</f>
        <v>607.3103047010809</v>
      </c>
    </row>
    <row r="82" spans="1:14" s="45" customFormat="1" ht="31.5" customHeight="1">
      <c r="A82" s="49">
        <v>216</v>
      </c>
      <c r="B82" s="59" t="s">
        <v>764</v>
      </c>
      <c r="C82" s="59" t="s">
        <v>765</v>
      </c>
      <c r="D82" s="59" t="s">
        <v>633</v>
      </c>
      <c r="E82" s="60"/>
      <c r="F82" s="71">
        <v>118.272</v>
      </c>
      <c r="G82" s="51">
        <f t="shared" si="7"/>
        <v>118.272</v>
      </c>
      <c r="H82" s="60"/>
      <c r="I82" s="60">
        <f>F82*1.034</f>
        <v>122.293248</v>
      </c>
      <c r="J82" s="51">
        <f t="shared" si="8"/>
        <v>122.293248</v>
      </c>
      <c r="K82" s="60">
        <f>J82*1.04</f>
        <v>127.18497792000001</v>
      </c>
      <c r="L82" s="60">
        <f>K82*1.04</f>
        <v>132.2723770368</v>
      </c>
      <c r="M82" s="60">
        <f>L82*1.04</f>
        <v>137.563272118272</v>
      </c>
      <c r="N82" s="60">
        <f>M82*1.04</f>
        <v>143.06580300300288</v>
      </c>
    </row>
    <row r="83" spans="1:14" s="45" customFormat="1" ht="10.5" customHeight="1">
      <c r="A83" s="49">
        <v>217</v>
      </c>
      <c r="B83" s="59" t="s">
        <v>766</v>
      </c>
      <c r="C83" s="59" t="s">
        <v>767</v>
      </c>
      <c r="D83" s="59" t="s">
        <v>633</v>
      </c>
      <c r="E83" s="60"/>
      <c r="F83" s="59"/>
      <c r="G83" s="51">
        <f t="shared" si="7"/>
        <v>0</v>
      </c>
      <c r="H83" s="60"/>
      <c r="I83" s="60"/>
      <c r="J83" s="51">
        <f t="shared" si="8"/>
        <v>0</v>
      </c>
      <c r="K83" s="60">
        <v>0</v>
      </c>
      <c r="L83" s="60">
        <v>0</v>
      </c>
      <c r="M83" s="60">
        <v>0</v>
      </c>
      <c r="N83" s="60">
        <v>0</v>
      </c>
    </row>
    <row r="84" spans="1:14" s="45" customFormat="1" ht="21.75" customHeight="1">
      <c r="A84" s="49">
        <v>218</v>
      </c>
      <c r="B84" s="59" t="s">
        <v>768</v>
      </c>
      <c r="C84" s="59" t="s">
        <v>769</v>
      </c>
      <c r="D84" s="59" t="s">
        <v>633</v>
      </c>
      <c r="E84" s="60">
        <v>326.072</v>
      </c>
      <c r="F84" s="59">
        <v>0</v>
      </c>
      <c r="G84" s="51">
        <f t="shared" si="7"/>
        <v>326.072</v>
      </c>
      <c r="H84" s="60">
        <f>E84*1.034</f>
        <v>337.158448</v>
      </c>
      <c r="I84" s="60">
        <v>42.2</v>
      </c>
      <c r="J84" s="51">
        <f t="shared" si="8"/>
        <v>379.358448</v>
      </c>
      <c r="K84" s="60">
        <f>J84*1.04</f>
        <v>394.53278592000004</v>
      </c>
      <c r="L84" s="60">
        <f>K84*1.04</f>
        <v>410.31409735680006</v>
      </c>
      <c r="M84" s="60">
        <f>L84*1.034</f>
        <v>424.26477666693125</v>
      </c>
      <c r="N84" s="60">
        <f>M84*1.034</f>
        <v>438.6897790736069</v>
      </c>
    </row>
    <row r="85" spans="1:14" s="45" customFormat="1" ht="21.75" customHeight="1">
      <c r="A85" s="49">
        <v>219</v>
      </c>
      <c r="B85" s="59" t="s">
        <v>770</v>
      </c>
      <c r="C85" s="59" t="s">
        <v>771</v>
      </c>
      <c r="D85" s="59" t="s">
        <v>633</v>
      </c>
      <c r="E85" s="60"/>
      <c r="F85" s="71"/>
      <c r="G85" s="51">
        <f t="shared" si="7"/>
        <v>0</v>
      </c>
      <c r="H85" s="60"/>
      <c r="I85" s="60"/>
      <c r="J85" s="51">
        <f t="shared" si="8"/>
        <v>0</v>
      </c>
      <c r="K85" s="60">
        <v>0</v>
      </c>
      <c r="L85" s="60">
        <v>0</v>
      </c>
      <c r="M85" s="60">
        <v>0</v>
      </c>
      <c r="N85" s="60">
        <v>0</v>
      </c>
    </row>
    <row r="86" spans="1:14" s="45" customFormat="1" ht="10.5" customHeight="1">
      <c r="A86" s="49">
        <v>220</v>
      </c>
      <c r="B86" s="59" t="s">
        <v>772</v>
      </c>
      <c r="C86" s="59" t="s">
        <v>773</v>
      </c>
      <c r="D86" s="59" t="s">
        <v>633</v>
      </c>
      <c r="E86" s="60">
        <v>10.678</v>
      </c>
      <c r="F86" s="59">
        <v>10.448</v>
      </c>
      <c r="G86" s="51">
        <f t="shared" si="7"/>
        <v>21.126</v>
      </c>
      <c r="H86" s="60">
        <f>E86*1.034</f>
        <v>11.041052</v>
      </c>
      <c r="I86" s="60">
        <f>F86*1.034</f>
        <v>10.803232000000001</v>
      </c>
      <c r="J86" s="51">
        <f t="shared" si="8"/>
        <v>21.844284000000002</v>
      </c>
      <c r="K86" s="60">
        <f>J86*1.04</f>
        <v>22.71805536</v>
      </c>
      <c r="L86" s="60">
        <f>K86*1.04</f>
        <v>23.626777574400002</v>
      </c>
      <c r="M86" s="60">
        <f>L86*1.04</f>
        <v>24.571848677376003</v>
      </c>
      <c r="N86" s="60">
        <f>M86*1.04</f>
        <v>25.554722624471044</v>
      </c>
    </row>
    <row r="87" spans="1:14" s="45" customFormat="1" ht="31.5" customHeight="1">
      <c r="A87" s="49">
        <v>221</v>
      </c>
      <c r="B87" s="59" t="s">
        <v>774</v>
      </c>
      <c r="C87" s="59" t="s">
        <v>775</v>
      </c>
      <c r="D87" s="59" t="s">
        <v>633</v>
      </c>
      <c r="E87" s="60"/>
      <c r="F87" s="71"/>
      <c r="G87" s="51">
        <f t="shared" si="7"/>
        <v>0</v>
      </c>
      <c r="H87" s="60"/>
      <c r="I87" s="60"/>
      <c r="J87" s="51">
        <f t="shared" si="8"/>
        <v>0</v>
      </c>
      <c r="K87" s="60">
        <v>0</v>
      </c>
      <c r="L87" s="60">
        <v>0</v>
      </c>
      <c r="M87" s="60">
        <v>0</v>
      </c>
      <c r="N87" s="60">
        <v>0</v>
      </c>
    </row>
    <row r="88" spans="1:14" s="45" customFormat="1" ht="10.5" customHeight="1">
      <c r="A88" s="49">
        <v>222</v>
      </c>
      <c r="B88" s="59" t="s">
        <v>776</v>
      </c>
      <c r="C88" s="59" t="s">
        <v>777</v>
      </c>
      <c r="D88" s="59" t="s">
        <v>633</v>
      </c>
      <c r="E88" s="60"/>
      <c r="F88" s="59"/>
      <c r="G88" s="51">
        <f t="shared" si="7"/>
        <v>0</v>
      </c>
      <c r="H88" s="60"/>
      <c r="I88" s="60"/>
      <c r="J88" s="51">
        <f t="shared" si="8"/>
        <v>0</v>
      </c>
      <c r="K88" s="60">
        <v>0</v>
      </c>
      <c r="L88" s="60">
        <v>0</v>
      </c>
      <c r="M88" s="60">
        <v>0</v>
      </c>
      <c r="N88" s="60">
        <v>0</v>
      </c>
    </row>
    <row r="89" spans="1:14" s="45" customFormat="1" ht="31.5" customHeight="1">
      <c r="A89" s="49">
        <v>223</v>
      </c>
      <c r="B89" s="70">
        <v>13</v>
      </c>
      <c r="C89" s="59" t="s">
        <v>778</v>
      </c>
      <c r="D89" s="59" t="s">
        <v>633</v>
      </c>
      <c r="E89" s="60"/>
      <c r="F89" s="59"/>
      <c r="G89" s="51">
        <f t="shared" si="7"/>
        <v>0</v>
      </c>
      <c r="H89" s="60"/>
      <c r="I89" s="60"/>
      <c r="J89" s="51">
        <f t="shared" si="8"/>
        <v>0</v>
      </c>
      <c r="K89" s="60">
        <v>0</v>
      </c>
      <c r="L89" s="60">
        <v>0</v>
      </c>
      <c r="M89" s="60">
        <v>0</v>
      </c>
      <c r="N89" s="60">
        <v>0</v>
      </c>
    </row>
    <row r="90" spans="1:14" s="45" customFormat="1" ht="42" customHeight="1">
      <c r="A90" s="49">
        <v>224</v>
      </c>
      <c r="B90" s="70">
        <v>14</v>
      </c>
      <c r="C90" s="50" t="s">
        <v>779</v>
      </c>
      <c r="D90" s="50" t="s">
        <v>633</v>
      </c>
      <c r="E90" s="50">
        <f>(E91*1)+(E92*1)+(E93*1)+(E94*1)</f>
        <v>944.26</v>
      </c>
      <c r="F90" s="50">
        <f>(F91*1)+(F92*1)+(F93*1)+(F94*1)</f>
        <v>445.91</v>
      </c>
      <c r="G90" s="51">
        <f t="shared" si="7"/>
        <v>1390.17</v>
      </c>
      <c r="H90" s="50">
        <f>(H91*1)+(H92*1)+(H93*1)+(H94*1)</f>
        <v>976.3648400000001</v>
      </c>
      <c r="I90" s="50">
        <f>(I91*1)+(I92*1)+(I93*1)+(I94*1)</f>
        <v>461.07094000000006</v>
      </c>
      <c r="J90" s="51">
        <f t="shared" si="8"/>
        <v>1437.4357800000002</v>
      </c>
      <c r="K90" s="50">
        <f>(K91*1)+(K92*1)+(K93*1)+(K94*1)</f>
        <v>1494.9332112000004</v>
      </c>
      <c r="L90" s="50">
        <f>(L91*1)+(L92*1)+(L93*1)+(L94*1)</f>
        <v>1545.7609403808005</v>
      </c>
      <c r="M90" s="50">
        <f>(M91*1)+(M92*1)+(M93*1)+(M94*1)</f>
        <v>1598.3168123537478</v>
      </c>
      <c r="N90" s="50">
        <f>(N91*1)+(N92*1)+(N93*1)+(N94*1)</f>
        <v>1652.6595839737752</v>
      </c>
    </row>
    <row r="91" spans="1:14" s="45" customFormat="1" ht="10.5" customHeight="1">
      <c r="A91" s="49">
        <v>225</v>
      </c>
      <c r="B91" s="59" t="s">
        <v>780</v>
      </c>
      <c r="C91" s="59" t="s">
        <v>781</v>
      </c>
      <c r="D91" s="59" t="s">
        <v>633</v>
      </c>
      <c r="E91" s="60"/>
      <c r="F91" s="59"/>
      <c r="G91" s="51">
        <f t="shared" si="7"/>
        <v>0</v>
      </c>
      <c r="H91" s="60"/>
      <c r="I91" s="60"/>
      <c r="J91" s="51">
        <f t="shared" si="8"/>
        <v>0</v>
      </c>
      <c r="K91" s="60">
        <v>0</v>
      </c>
      <c r="L91" s="60">
        <v>0</v>
      </c>
      <c r="M91" s="60">
        <v>0</v>
      </c>
      <c r="N91" s="60">
        <v>0</v>
      </c>
    </row>
    <row r="92" spans="1:14" s="45" customFormat="1" ht="21.75" customHeight="1">
      <c r="A92" s="49">
        <v>226</v>
      </c>
      <c r="B92" s="59" t="s">
        <v>782</v>
      </c>
      <c r="C92" s="59" t="s">
        <v>783</v>
      </c>
      <c r="D92" s="59" t="s">
        <v>633</v>
      </c>
      <c r="E92" s="60">
        <v>944.26</v>
      </c>
      <c r="F92" s="59">
        <v>445.91</v>
      </c>
      <c r="G92" s="51">
        <f t="shared" si="7"/>
        <v>1390.17</v>
      </c>
      <c r="H92" s="60">
        <f>E92*1.034</f>
        <v>976.3648400000001</v>
      </c>
      <c r="I92" s="60">
        <f>F92*1.034</f>
        <v>461.07094000000006</v>
      </c>
      <c r="J92" s="51">
        <f t="shared" si="8"/>
        <v>1437.4357800000002</v>
      </c>
      <c r="K92" s="60">
        <f>J92*1.04</f>
        <v>1494.9332112000004</v>
      </c>
      <c r="L92" s="60">
        <f>K92*1.034</f>
        <v>1545.7609403808005</v>
      </c>
      <c r="M92" s="60">
        <f>L92*1.034</f>
        <v>1598.3168123537478</v>
      </c>
      <c r="N92" s="60">
        <f>M92*1.034</f>
        <v>1652.6595839737752</v>
      </c>
    </row>
    <row r="93" spans="1:14" s="45" customFormat="1" ht="21.75" customHeight="1">
      <c r="A93" s="49">
        <v>227</v>
      </c>
      <c r="B93" s="59" t="s">
        <v>784</v>
      </c>
      <c r="C93" s="59" t="s">
        <v>785</v>
      </c>
      <c r="D93" s="59" t="s">
        <v>633</v>
      </c>
      <c r="E93" s="60"/>
      <c r="F93" s="59"/>
      <c r="G93" s="51">
        <f t="shared" si="7"/>
        <v>0</v>
      </c>
      <c r="H93" s="60"/>
      <c r="I93" s="60"/>
      <c r="J93" s="51">
        <f t="shared" si="8"/>
        <v>0</v>
      </c>
      <c r="K93" s="60">
        <v>0</v>
      </c>
      <c r="L93" s="60">
        <v>0</v>
      </c>
      <c r="M93" s="60">
        <v>0</v>
      </c>
      <c r="N93" s="60">
        <v>0</v>
      </c>
    </row>
    <row r="94" spans="1:14" s="45" customFormat="1" ht="21.75" customHeight="1">
      <c r="A94" s="49">
        <v>228</v>
      </c>
      <c r="B94" s="59" t="s">
        <v>786</v>
      </c>
      <c r="C94" s="59" t="s">
        <v>787</v>
      </c>
      <c r="D94" s="59" t="s">
        <v>633</v>
      </c>
      <c r="E94" s="60"/>
      <c r="F94" s="59"/>
      <c r="G94" s="51">
        <f t="shared" si="7"/>
        <v>0</v>
      </c>
      <c r="H94" s="60"/>
      <c r="I94" s="60"/>
      <c r="J94" s="51">
        <f t="shared" si="8"/>
        <v>0</v>
      </c>
      <c r="K94" s="60">
        <v>0</v>
      </c>
      <c r="L94" s="60">
        <v>0</v>
      </c>
      <c r="M94" s="60">
        <v>0</v>
      </c>
      <c r="N94" s="60">
        <v>0</v>
      </c>
    </row>
    <row r="95" spans="1:14" s="45" customFormat="1" ht="42" customHeight="1">
      <c r="A95" s="49">
        <v>229</v>
      </c>
      <c r="B95" s="70">
        <v>15</v>
      </c>
      <c r="C95" s="50" t="s">
        <v>75</v>
      </c>
      <c r="D95" s="50" t="s">
        <v>633</v>
      </c>
      <c r="E95" s="50">
        <f>(E96*1)+(E97*1)+(E98*1)+(E99*1)+(E100*1)+(E101*1)+(E102*1)+(E103*1)+(E104*1)+(E105*1)+(E106*1)+(E107*1)</f>
        <v>0</v>
      </c>
      <c r="F95" s="50">
        <f>(F96*1)+(F97*1)+(F98*1)+(F99*1)+(F100*1)+(F101*1)+(F102*1)+(F103*1)+(F104*1)+(F105*1)+(F106*1)+(F107*1)</f>
        <v>0</v>
      </c>
      <c r="G95" s="51">
        <f t="shared" si="7"/>
        <v>0</v>
      </c>
      <c r="H95" s="50">
        <f>(H96*1)+(H97*1)+(H98*1)+(H99*1)+(H100*1)+(H101*1)+(H102*1)+(H103*1)+(H104*1)+(H105*1)+(H106*1)+(H107*1)</f>
        <v>0</v>
      </c>
      <c r="I95" s="50">
        <f>(I96*1)+(I97*1)+(I98*1)+(I99*1)+(I100*1)+(I101*1)+(I102*1)+(I103*1)+(I104*1)+(I105*1)+(I106*1)+(I107*1)</f>
        <v>0</v>
      </c>
      <c r="J95" s="51">
        <f t="shared" si="8"/>
        <v>0</v>
      </c>
      <c r="K95" s="50">
        <f>(K96*1)+(K97*1)+(K98*1)+(K99*1)+(K100*1)+(K101*1)+(K102*1)+(K103*1)+(K104*1)+(K105*1)+(K106*1)+(K107*1)</f>
        <v>0</v>
      </c>
      <c r="L95" s="50">
        <f>(L96*1)+(L97*1)+(L98*1)+(L99*1)+(L100*1)+(L101*1)+(L102*1)+(L103*1)+(L104*1)+(L105*1)+(L106*1)+(L107*1)</f>
        <v>0</v>
      </c>
      <c r="M95" s="50">
        <f>(M96*1)+(M97*1)+(M98*1)+(M99*1)+(M100*1)+(M101*1)+(M102*1)+(M103*1)+(M104*1)+(M105*1)+(M106*1)+(M107*1)</f>
        <v>0</v>
      </c>
      <c r="N95" s="50">
        <f>(N96*1)+(N97*1)+(N98*1)+(N99*1)+(N100*1)+(N101*1)+(N102*1)+(N103*1)+(N104*1)+(N105*1)+(N106*1)+(N107*1)</f>
        <v>0</v>
      </c>
    </row>
    <row r="96" spans="1:14" s="45" customFormat="1" ht="10.5" customHeight="1">
      <c r="A96" s="49">
        <v>232</v>
      </c>
      <c r="B96" s="59" t="s">
        <v>788</v>
      </c>
      <c r="C96" s="59" t="s">
        <v>789</v>
      </c>
      <c r="D96" s="59" t="s">
        <v>633</v>
      </c>
      <c r="E96" s="60"/>
      <c r="F96" s="59"/>
      <c r="G96" s="51">
        <f t="shared" si="7"/>
        <v>0</v>
      </c>
      <c r="H96" s="60"/>
      <c r="I96" s="60"/>
      <c r="J96" s="51">
        <f t="shared" si="8"/>
        <v>0</v>
      </c>
      <c r="K96" s="60">
        <v>0</v>
      </c>
      <c r="L96" s="60">
        <v>0</v>
      </c>
      <c r="M96" s="60">
        <v>0</v>
      </c>
      <c r="N96" s="60">
        <v>0</v>
      </c>
    </row>
    <row r="97" spans="1:14" s="45" customFormat="1" ht="10.5" customHeight="1">
      <c r="A97" s="49">
        <v>236</v>
      </c>
      <c r="B97" s="59" t="s">
        <v>790</v>
      </c>
      <c r="C97" s="59" t="s">
        <v>791</v>
      </c>
      <c r="D97" s="59" t="s">
        <v>633</v>
      </c>
      <c r="E97" s="60"/>
      <c r="F97" s="59"/>
      <c r="G97" s="51">
        <f t="shared" si="7"/>
        <v>0</v>
      </c>
      <c r="H97" s="60"/>
      <c r="I97" s="60"/>
      <c r="J97" s="51">
        <f t="shared" si="8"/>
        <v>0</v>
      </c>
      <c r="K97" s="60">
        <v>0</v>
      </c>
      <c r="L97" s="60">
        <v>0</v>
      </c>
      <c r="M97" s="60">
        <v>0</v>
      </c>
      <c r="N97" s="60">
        <v>0</v>
      </c>
    </row>
    <row r="98" spans="1:14" s="45" customFormat="1" ht="10.5" customHeight="1">
      <c r="A98" s="49">
        <v>241</v>
      </c>
      <c r="B98" s="59" t="s">
        <v>792</v>
      </c>
      <c r="C98" s="59" t="s">
        <v>793</v>
      </c>
      <c r="D98" s="59" t="s">
        <v>633</v>
      </c>
      <c r="E98" s="60"/>
      <c r="F98" s="59"/>
      <c r="G98" s="51">
        <f t="shared" si="7"/>
        <v>0</v>
      </c>
      <c r="H98" s="60"/>
      <c r="I98" s="60"/>
      <c r="J98" s="51">
        <f t="shared" si="8"/>
        <v>0</v>
      </c>
      <c r="K98" s="60">
        <v>0</v>
      </c>
      <c r="L98" s="60">
        <v>0</v>
      </c>
      <c r="M98" s="60">
        <v>0</v>
      </c>
      <c r="N98" s="60">
        <v>0</v>
      </c>
    </row>
    <row r="99" spans="1:14" s="45" customFormat="1" ht="10.5" customHeight="1">
      <c r="A99" s="49">
        <v>230</v>
      </c>
      <c r="B99" s="59" t="s">
        <v>794</v>
      </c>
      <c r="C99" s="59" t="s">
        <v>795</v>
      </c>
      <c r="D99" s="59" t="s">
        <v>633</v>
      </c>
      <c r="E99" s="60"/>
      <c r="F99" s="59"/>
      <c r="G99" s="51">
        <f t="shared" si="7"/>
        <v>0</v>
      </c>
      <c r="H99" s="60"/>
      <c r="I99" s="60"/>
      <c r="J99" s="51">
        <f t="shared" si="8"/>
        <v>0</v>
      </c>
      <c r="K99" s="60">
        <v>0</v>
      </c>
      <c r="L99" s="60">
        <v>0</v>
      </c>
      <c r="M99" s="60">
        <v>0</v>
      </c>
      <c r="N99" s="60">
        <v>0</v>
      </c>
    </row>
    <row r="100" spans="1:14" s="45" customFormat="1" ht="21.75" customHeight="1">
      <c r="A100" s="49">
        <v>231</v>
      </c>
      <c r="B100" s="59" t="s">
        <v>796</v>
      </c>
      <c r="C100" s="59" t="s">
        <v>797</v>
      </c>
      <c r="D100" s="59" t="s">
        <v>633</v>
      </c>
      <c r="E100" s="60"/>
      <c r="F100" s="59"/>
      <c r="G100" s="51">
        <f t="shared" si="7"/>
        <v>0</v>
      </c>
      <c r="H100" s="60"/>
      <c r="I100" s="60"/>
      <c r="J100" s="51">
        <f t="shared" si="8"/>
        <v>0</v>
      </c>
      <c r="K100" s="60">
        <v>0</v>
      </c>
      <c r="L100" s="60">
        <v>0</v>
      </c>
      <c r="M100" s="60">
        <v>0</v>
      </c>
      <c r="N100" s="60">
        <v>0</v>
      </c>
    </row>
    <row r="101" spans="1:14" s="45" customFormat="1" ht="21.75" customHeight="1">
      <c r="A101" s="49">
        <v>233</v>
      </c>
      <c r="B101" s="59" t="s">
        <v>798</v>
      </c>
      <c r="C101" s="59" t="s">
        <v>799</v>
      </c>
      <c r="D101" s="59" t="s">
        <v>633</v>
      </c>
      <c r="E101" s="60"/>
      <c r="F101" s="59"/>
      <c r="G101" s="51">
        <f t="shared" si="7"/>
        <v>0</v>
      </c>
      <c r="H101" s="60"/>
      <c r="I101" s="60"/>
      <c r="J101" s="51">
        <f t="shared" si="8"/>
        <v>0</v>
      </c>
      <c r="K101" s="60">
        <v>0</v>
      </c>
      <c r="L101" s="60">
        <v>0</v>
      </c>
      <c r="M101" s="60">
        <v>0</v>
      </c>
      <c r="N101" s="60">
        <v>0</v>
      </c>
    </row>
    <row r="102" spans="1:14" s="45" customFormat="1" ht="10.5" customHeight="1">
      <c r="A102" s="49">
        <v>234</v>
      </c>
      <c r="B102" s="59" t="s">
        <v>800</v>
      </c>
      <c r="C102" s="59" t="s">
        <v>801</v>
      </c>
      <c r="D102" s="59" t="s">
        <v>633</v>
      </c>
      <c r="E102" s="60"/>
      <c r="F102" s="59"/>
      <c r="G102" s="51">
        <f t="shared" si="7"/>
        <v>0</v>
      </c>
      <c r="H102" s="60"/>
      <c r="I102" s="60"/>
      <c r="J102" s="51">
        <f t="shared" si="8"/>
        <v>0</v>
      </c>
      <c r="K102" s="60">
        <v>0</v>
      </c>
      <c r="L102" s="60">
        <v>0</v>
      </c>
      <c r="M102" s="60">
        <v>0</v>
      </c>
      <c r="N102" s="60">
        <v>0</v>
      </c>
    </row>
    <row r="103" spans="1:14" s="45" customFormat="1" ht="21.75" customHeight="1">
      <c r="A103" s="49">
        <v>235</v>
      </c>
      <c r="B103" s="59" t="s">
        <v>802</v>
      </c>
      <c r="C103" s="59" t="s">
        <v>803</v>
      </c>
      <c r="D103" s="59" t="s">
        <v>633</v>
      </c>
      <c r="E103" s="60"/>
      <c r="F103" s="59"/>
      <c r="G103" s="51">
        <f t="shared" si="7"/>
        <v>0</v>
      </c>
      <c r="H103" s="60"/>
      <c r="I103" s="60"/>
      <c r="J103" s="51">
        <f t="shared" si="8"/>
        <v>0</v>
      </c>
      <c r="K103" s="60">
        <v>0</v>
      </c>
      <c r="L103" s="60">
        <v>0</v>
      </c>
      <c r="M103" s="60">
        <v>0</v>
      </c>
      <c r="N103" s="60">
        <v>0</v>
      </c>
    </row>
    <row r="104" spans="1:14" s="45" customFormat="1" ht="21.75" customHeight="1">
      <c r="A104" s="49">
        <v>237</v>
      </c>
      <c r="B104" s="59" t="s">
        <v>804</v>
      </c>
      <c r="C104" s="59" t="s">
        <v>805</v>
      </c>
      <c r="D104" s="59" t="s">
        <v>633</v>
      </c>
      <c r="E104" s="60"/>
      <c r="F104" s="59"/>
      <c r="G104" s="51">
        <f t="shared" si="7"/>
        <v>0</v>
      </c>
      <c r="H104" s="60"/>
      <c r="I104" s="60"/>
      <c r="J104" s="51">
        <f t="shared" si="8"/>
        <v>0</v>
      </c>
      <c r="K104" s="60">
        <v>0</v>
      </c>
      <c r="L104" s="60">
        <v>0</v>
      </c>
      <c r="M104" s="60">
        <v>0</v>
      </c>
      <c r="N104" s="60">
        <v>0</v>
      </c>
    </row>
    <row r="105" spans="1:14" s="45" customFormat="1" ht="31.5" customHeight="1">
      <c r="A105" s="49">
        <v>238</v>
      </c>
      <c r="B105" s="59" t="s">
        <v>806</v>
      </c>
      <c r="C105" s="59" t="s">
        <v>807</v>
      </c>
      <c r="D105" s="59" t="s">
        <v>633</v>
      </c>
      <c r="E105" s="60"/>
      <c r="F105" s="59"/>
      <c r="G105" s="51">
        <f t="shared" si="7"/>
        <v>0</v>
      </c>
      <c r="H105" s="60"/>
      <c r="I105" s="60"/>
      <c r="J105" s="51">
        <f t="shared" si="8"/>
        <v>0</v>
      </c>
      <c r="K105" s="60">
        <v>0</v>
      </c>
      <c r="L105" s="60">
        <v>0</v>
      </c>
      <c r="M105" s="60">
        <v>0</v>
      </c>
      <c r="N105" s="60">
        <v>0</v>
      </c>
    </row>
    <row r="106" spans="1:14" s="45" customFormat="1" ht="10.5" customHeight="1">
      <c r="A106" s="49">
        <v>239</v>
      </c>
      <c r="B106" s="59" t="s">
        <v>808</v>
      </c>
      <c r="C106" s="59" t="s">
        <v>809</v>
      </c>
      <c r="D106" s="59" t="s">
        <v>633</v>
      </c>
      <c r="E106" s="60"/>
      <c r="F106" s="59"/>
      <c r="G106" s="51">
        <f t="shared" si="7"/>
        <v>0</v>
      </c>
      <c r="H106" s="60"/>
      <c r="I106" s="60"/>
      <c r="J106" s="51">
        <f t="shared" si="8"/>
        <v>0</v>
      </c>
      <c r="K106" s="60">
        <v>0</v>
      </c>
      <c r="L106" s="60">
        <v>0</v>
      </c>
      <c r="M106" s="60">
        <v>0</v>
      </c>
      <c r="N106" s="60">
        <v>0</v>
      </c>
    </row>
    <row r="107" spans="1:14" s="45" customFormat="1" ht="21.75" customHeight="1">
      <c r="A107" s="49">
        <v>240</v>
      </c>
      <c r="B107" s="59" t="s">
        <v>810</v>
      </c>
      <c r="C107" s="59" t="s">
        <v>811</v>
      </c>
      <c r="D107" s="59" t="s">
        <v>633</v>
      </c>
      <c r="E107" s="60"/>
      <c r="F107" s="59"/>
      <c r="G107" s="51">
        <f t="shared" si="7"/>
        <v>0</v>
      </c>
      <c r="H107" s="60"/>
      <c r="I107" s="60"/>
      <c r="J107" s="51">
        <f t="shared" si="8"/>
        <v>0</v>
      </c>
      <c r="K107" s="60">
        <v>0</v>
      </c>
      <c r="L107" s="60">
        <v>0</v>
      </c>
      <c r="M107" s="60">
        <v>0</v>
      </c>
      <c r="N107" s="60">
        <v>0</v>
      </c>
    </row>
    <row r="108" spans="1:14" s="45" customFormat="1" ht="21.75" customHeight="1">
      <c r="A108" s="49">
        <v>242</v>
      </c>
      <c r="B108" s="70">
        <v>16</v>
      </c>
      <c r="C108" s="59" t="s">
        <v>85</v>
      </c>
      <c r="D108" s="59" t="s">
        <v>633</v>
      </c>
      <c r="E108" s="60"/>
      <c r="F108" s="59"/>
      <c r="G108" s="51">
        <f t="shared" si="7"/>
        <v>0</v>
      </c>
      <c r="H108" s="60"/>
      <c r="I108" s="60"/>
      <c r="J108" s="51">
        <f t="shared" si="8"/>
        <v>0</v>
      </c>
      <c r="K108" s="60">
        <v>0</v>
      </c>
      <c r="L108" s="60">
        <v>0</v>
      </c>
      <c r="M108" s="60">
        <v>0</v>
      </c>
      <c r="N108" s="60">
        <v>0</v>
      </c>
    </row>
    <row r="109" spans="1:14" s="45" customFormat="1" ht="10.5" customHeight="1">
      <c r="A109" s="49">
        <v>243</v>
      </c>
      <c r="B109" s="70">
        <v>17</v>
      </c>
      <c r="C109" s="59" t="s">
        <v>86</v>
      </c>
      <c r="D109" s="59" t="s">
        <v>633</v>
      </c>
      <c r="E109" s="60"/>
      <c r="F109" s="59">
        <v>28.42</v>
      </c>
      <c r="G109" s="51">
        <f t="shared" si="7"/>
        <v>28.42</v>
      </c>
      <c r="H109" s="60"/>
      <c r="I109" s="60">
        <v>28.42</v>
      </c>
      <c r="J109" s="51">
        <f t="shared" si="8"/>
        <v>28.42</v>
      </c>
      <c r="K109" s="60">
        <v>28.42</v>
      </c>
      <c r="L109" s="60">
        <v>28.42</v>
      </c>
      <c r="M109" s="60">
        <v>28.42</v>
      </c>
      <c r="N109" s="60">
        <v>28.42</v>
      </c>
    </row>
    <row r="110" spans="1:14" s="45" customFormat="1" ht="42" customHeight="1">
      <c r="A110" s="49">
        <v>244</v>
      </c>
      <c r="B110" s="70">
        <v>18</v>
      </c>
      <c r="C110" s="59" t="s">
        <v>812</v>
      </c>
      <c r="D110" s="59" t="s">
        <v>633</v>
      </c>
      <c r="E110" s="60"/>
      <c r="F110" s="59"/>
      <c r="G110" s="51">
        <f t="shared" si="7"/>
        <v>0</v>
      </c>
      <c r="H110" s="60"/>
      <c r="I110" s="60"/>
      <c r="J110" s="51">
        <f t="shared" si="8"/>
        <v>0</v>
      </c>
      <c r="K110" s="60">
        <v>0</v>
      </c>
      <c r="L110" s="60">
        <v>0</v>
      </c>
      <c r="M110" s="60">
        <v>0</v>
      </c>
      <c r="N110" s="60">
        <v>0</v>
      </c>
    </row>
    <row r="111" spans="1:14" s="45" customFormat="1" ht="10.5" customHeight="1">
      <c r="A111" s="49">
        <v>245</v>
      </c>
      <c r="B111" s="70">
        <v>19</v>
      </c>
      <c r="C111" s="59" t="s">
        <v>813</v>
      </c>
      <c r="D111" s="59" t="s">
        <v>633</v>
      </c>
      <c r="E111" s="60">
        <v>2.95</v>
      </c>
      <c r="F111" s="59">
        <v>6.21</v>
      </c>
      <c r="G111" s="51">
        <f t="shared" si="7"/>
        <v>9.16</v>
      </c>
      <c r="H111" s="60">
        <v>2.95</v>
      </c>
      <c r="I111" s="60">
        <v>6.21</v>
      </c>
      <c r="J111" s="51">
        <f t="shared" si="8"/>
        <v>9.16</v>
      </c>
      <c r="K111" s="60">
        <v>9.16</v>
      </c>
      <c r="L111" s="60">
        <v>9.16</v>
      </c>
      <c r="M111" s="60">
        <v>9.16</v>
      </c>
      <c r="N111" s="60">
        <v>9.16</v>
      </c>
    </row>
    <row r="112" spans="1:14" s="45" customFormat="1" ht="16.5" customHeight="1">
      <c r="A112" s="49">
        <v>303</v>
      </c>
      <c r="B112" s="70">
        <v>20</v>
      </c>
      <c r="C112" s="59" t="s">
        <v>814</v>
      </c>
      <c r="D112" s="59" t="s">
        <v>633</v>
      </c>
      <c r="E112" s="60"/>
      <c r="F112" s="59">
        <v>16.53</v>
      </c>
      <c r="G112" s="51">
        <f t="shared" si="7"/>
        <v>16.53</v>
      </c>
      <c r="H112" s="60"/>
      <c r="I112" s="60">
        <v>16.53</v>
      </c>
      <c r="J112" s="51">
        <v>16.53</v>
      </c>
      <c r="K112" s="60">
        <v>16.53</v>
      </c>
      <c r="L112" s="60">
        <v>16.53</v>
      </c>
      <c r="M112" s="60">
        <v>16.53</v>
      </c>
      <c r="N112" s="60">
        <v>16.53</v>
      </c>
    </row>
    <row r="113" spans="1:14" s="45" customFormat="1" ht="57.75" customHeight="1">
      <c r="A113" s="49">
        <v>249</v>
      </c>
      <c r="B113" s="53">
        <v>21</v>
      </c>
      <c r="C113" s="59" t="s">
        <v>815</v>
      </c>
      <c r="D113" s="59" t="s">
        <v>633</v>
      </c>
      <c r="E113" s="60"/>
      <c r="F113" s="59"/>
      <c r="G113" s="51">
        <f t="shared" si="7"/>
        <v>0</v>
      </c>
      <c r="H113" s="60"/>
      <c r="I113" s="60"/>
      <c r="J113" s="51">
        <f t="shared" si="8"/>
        <v>0</v>
      </c>
      <c r="K113" s="60">
        <f>J113</f>
        <v>0</v>
      </c>
      <c r="L113" s="60">
        <f>K113</f>
        <v>0</v>
      </c>
      <c r="M113" s="60">
        <f>L113</f>
        <v>0</v>
      </c>
      <c r="N113" s="60">
        <f>M113</f>
        <v>0</v>
      </c>
    </row>
    <row r="114" spans="1:14" s="45" customFormat="1" ht="10.5" customHeight="1">
      <c r="A114" s="49">
        <v>250</v>
      </c>
      <c r="B114" s="52">
        <v>22</v>
      </c>
      <c r="C114" s="50" t="s">
        <v>547</v>
      </c>
      <c r="D114" s="50" t="s">
        <v>633</v>
      </c>
      <c r="E114" s="50">
        <f>(E115*1)+(E116*1)</f>
        <v>0</v>
      </c>
      <c r="F114" s="50">
        <f>(F115*1)+(F116*1)</f>
        <v>0</v>
      </c>
      <c r="G114" s="51">
        <f t="shared" si="7"/>
        <v>0</v>
      </c>
      <c r="H114" s="50">
        <f>(H115*1)+(H116*1)</f>
        <v>0</v>
      </c>
      <c r="I114" s="50">
        <f>(I115*1)+(I116*1)</f>
        <v>0</v>
      </c>
      <c r="J114" s="51">
        <f t="shared" si="8"/>
        <v>0</v>
      </c>
      <c r="K114" s="50">
        <f>(K115*1)+(K116*1)</f>
        <v>0</v>
      </c>
      <c r="L114" s="50">
        <f>(L115*1)+(L116*1)</f>
        <v>0</v>
      </c>
      <c r="M114" s="50">
        <f>(M115*1)+(M116*1)</f>
        <v>0</v>
      </c>
      <c r="N114" s="50">
        <f>(N115*1)+(N116*1)</f>
        <v>0</v>
      </c>
    </row>
    <row r="115" spans="1:14" s="45" customFormat="1" ht="21.75" customHeight="1">
      <c r="A115" s="49">
        <v>251</v>
      </c>
      <c r="B115" s="56" t="s">
        <v>243</v>
      </c>
      <c r="C115" s="59" t="s">
        <v>816</v>
      </c>
      <c r="D115" s="59" t="s">
        <v>633</v>
      </c>
      <c r="E115" s="60"/>
      <c r="F115" s="59"/>
      <c r="G115" s="51">
        <f t="shared" si="7"/>
        <v>0</v>
      </c>
      <c r="H115" s="60"/>
      <c r="I115" s="60"/>
      <c r="J115" s="51">
        <f t="shared" si="8"/>
        <v>0</v>
      </c>
      <c r="K115" s="60">
        <f>J115</f>
        <v>0</v>
      </c>
      <c r="L115" s="60">
        <f>K115</f>
        <v>0</v>
      </c>
      <c r="M115" s="60">
        <f>L115</f>
        <v>0</v>
      </c>
      <c r="N115" s="60">
        <f>M115</f>
        <v>0</v>
      </c>
    </row>
    <row r="116" spans="1:14" s="45" customFormat="1" ht="21.75" customHeight="1">
      <c r="A116" s="49">
        <v>252</v>
      </c>
      <c r="B116" s="62" t="s">
        <v>244</v>
      </c>
      <c r="C116" s="59" t="s">
        <v>817</v>
      </c>
      <c r="D116" s="59" t="s">
        <v>633</v>
      </c>
      <c r="E116" s="60"/>
      <c r="F116" s="59"/>
      <c r="G116" s="51">
        <f t="shared" si="7"/>
        <v>0</v>
      </c>
      <c r="H116" s="60"/>
      <c r="I116" s="60"/>
      <c r="J116" s="51">
        <f t="shared" si="8"/>
        <v>0</v>
      </c>
      <c r="K116" s="60">
        <v>0</v>
      </c>
      <c r="L116" s="60">
        <v>0</v>
      </c>
      <c r="M116" s="60">
        <v>0</v>
      </c>
      <c r="N116" s="60">
        <v>0</v>
      </c>
    </row>
    <row r="117" spans="1:14" s="45" customFormat="1" ht="10.5" customHeight="1">
      <c r="A117" s="49">
        <v>253</v>
      </c>
      <c r="B117" s="53">
        <v>23</v>
      </c>
      <c r="C117" s="59" t="s">
        <v>565</v>
      </c>
      <c r="D117" s="59" t="s">
        <v>633</v>
      </c>
      <c r="E117" s="60"/>
      <c r="F117" s="59"/>
      <c r="G117" s="51">
        <f t="shared" si="7"/>
        <v>0</v>
      </c>
      <c r="H117" s="60"/>
      <c r="I117" s="60"/>
      <c r="J117" s="51">
        <f t="shared" si="8"/>
        <v>0</v>
      </c>
      <c r="K117" s="60"/>
      <c r="L117" s="60"/>
      <c r="M117" s="60"/>
      <c r="N117" s="60"/>
    </row>
    <row r="118" spans="1:14" s="45" customFormat="1" ht="31.5" customHeight="1">
      <c r="A118" s="49">
        <v>258</v>
      </c>
      <c r="B118" s="52">
        <v>25</v>
      </c>
      <c r="C118" s="50" t="s">
        <v>567</v>
      </c>
      <c r="D118" s="50" t="s">
        <v>633</v>
      </c>
      <c r="E118" s="50">
        <f>(E119*1)+(E120*1)+(E121*1)+(E122*1)</f>
        <v>9.43</v>
      </c>
      <c r="F118" s="50">
        <f>(F119*1)+(F120*1)+(F121*1)+(F122*1)</f>
        <v>23.04</v>
      </c>
      <c r="G118" s="51">
        <f t="shared" si="7"/>
        <v>32.47</v>
      </c>
      <c r="H118" s="50">
        <f>(H119*1)+(H120*1)+(H121*1)+(H122*1)</f>
        <v>9.43</v>
      </c>
      <c r="I118" s="50">
        <f>(I119*1)+(I120*1)+(I121*1)+(I122*1)</f>
        <v>23.04</v>
      </c>
      <c r="J118" s="51">
        <f>(H118*1)+(I118*1)</f>
        <v>32.47</v>
      </c>
      <c r="K118" s="50">
        <f>J118</f>
        <v>32.47</v>
      </c>
      <c r="L118" s="50">
        <f aca="true" t="shared" si="10" ref="L118:N119">K118</f>
        <v>32.47</v>
      </c>
      <c r="M118" s="50">
        <f t="shared" si="10"/>
        <v>32.47</v>
      </c>
      <c r="N118" s="50">
        <f t="shared" si="10"/>
        <v>32.47</v>
      </c>
    </row>
    <row r="119" spans="1:14" s="45" customFormat="1" ht="93.75" customHeight="1">
      <c r="A119" s="49">
        <v>259</v>
      </c>
      <c r="B119" s="56" t="s">
        <v>273</v>
      </c>
      <c r="C119" s="59" t="s">
        <v>818</v>
      </c>
      <c r="D119" s="59" t="s">
        <v>633</v>
      </c>
      <c r="E119" s="60"/>
      <c r="F119" s="59"/>
      <c r="G119" s="51">
        <f t="shared" si="7"/>
        <v>0</v>
      </c>
      <c r="H119" s="60"/>
      <c r="I119" s="60"/>
      <c r="J119" s="51">
        <f t="shared" si="8"/>
        <v>0</v>
      </c>
      <c r="K119" s="60">
        <f>J119</f>
        <v>0</v>
      </c>
      <c r="L119" s="60">
        <f t="shared" si="10"/>
        <v>0</v>
      </c>
      <c r="M119" s="60">
        <f t="shared" si="10"/>
        <v>0</v>
      </c>
      <c r="N119" s="60">
        <f t="shared" si="10"/>
        <v>0</v>
      </c>
    </row>
    <row r="120" spans="1:14" s="45" customFormat="1" ht="21.75" customHeight="1">
      <c r="A120" s="49">
        <v>260</v>
      </c>
      <c r="B120" s="56" t="s">
        <v>274</v>
      </c>
      <c r="C120" s="59" t="s">
        <v>571</v>
      </c>
      <c r="D120" s="59" t="s">
        <v>633</v>
      </c>
      <c r="E120" s="60"/>
      <c r="F120" s="59"/>
      <c r="G120" s="51">
        <f t="shared" si="7"/>
        <v>0</v>
      </c>
      <c r="H120" s="60"/>
      <c r="I120" s="60"/>
      <c r="J120" s="51">
        <f t="shared" si="8"/>
        <v>0</v>
      </c>
      <c r="K120" s="60">
        <f aca="true" t="shared" si="11" ref="K120:N121">J120</f>
        <v>0</v>
      </c>
      <c r="L120" s="60">
        <f t="shared" si="11"/>
        <v>0</v>
      </c>
      <c r="M120" s="60">
        <f t="shared" si="11"/>
        <v>0</v>
      </c>
      <c r="N120" s="60">
        <f t="shared" si="11"/>
        <v>0</v>
      </c>
    </row>
    <row r="121" spans="1:14" s="45" customFormat="1" ht="10.5" customHeight="1">
      <c r="A121" s="49">
        <v>261</v>
      </c>
      <c r="B121" s="56" t="s">
        <v>275</v>
      </c>
      <c r="C121" s="59" t="s">
        <v>573</v>
      </c>
      <c r="D121" s="59" t="s">
        <v>633</v>
      </c>
      <c r="E121" s="60"/>
      <c r="F121" s="59"/>
      <c r="G121" s="51">
        <f t="shared" si="7"/>
        <v>0</v>
      </c>
      <c r="H121" s="60"/>
      <c r="I121" s="60"/>
      <c r="J121" s="51">
        <f t="shared" si="8"/>
        <v>0</v>
      </c>
      <c r="K121" s="60">
        <f t="shared" si="11"/>
        <v>0</v>
      </c>
      <c r="L121" s="60">
        <f t="shared" si="11"/>
        <v>0</v>
      </c>
      <c r="M121" s="60">
        <f t="shared" si="11"/>
        <v>0</v>
      </c>
      <c r="N121" s="60">
        <f t="shared" si="11"/>
        <v>0</v>
      </c>
    </row>
    <row r="122" spans="1:14" s="45" customFormat="1" ht="10.5" customHeight="1">
      <c r="A122" s="49">
        <v>262</v>
      </c>
      <c r="B122" s="50" t="s">
        <v>819</v>
      </c>
      <c r="C122" s="50" t="s">
        <v>820</v>
      </c>
      <c r="D122" s="50" t="s">
        <v>633</v>
      </c>
      <c r="E122" s="50">
        <f>(E123*1)+(E124*1)+(E125*1)+(E126*1)+(E127*1)</f>
        <v>9.43</v>
      </c>
      <c r="F122" s="50">
        <f>(F123*1)+(F124*1)+(F125*1)+(F126*1)+(F127*1)</f>
        <v>23.04</v>
      </c>
      <c r="G122" s="51">
        <f t="shared" si="7"/>
        <v>32.47</v>
      </c>
      <c r="H122" s="50">
        <f>(H123*1)+(H124*1)+(H125*1)+(H126*1)+(H127*1)</f>
        <v>9.43</v>
      </c>
      <c r="I122" s="50">
        <f>(I123*1)+(I124*1)+(I125*1)+(I126*1)+(I127*1)</f>
        <v>23.04</v>
      </c>
      <c r="J122" s="51">
        <f t="shared" si="8"/>
        <v>32.47</v>
      </c>
      <c r="K122" s="50">
        <f>(K123*1)+(K124*1)+(K125*1)+(K126*1)+(K127*1)</f>
        <v>32.47</v>
      </c>
      <c r="L122" s="50">
        <f>(L123*1)+(L124*1)+(L125*1)+(L126*1)+(L127*1)</f>
        <v>32.47</v>
      </c>
      <c r="M122" s="50">
        <f>(M123*1)+(M124*1)+(M125*1)+(M126*1)+(M127*1)</f>
        <v>32.47</v>
      </c>
      <c r="N122" s="50">
        <f>(N123*1)+(N124*1)+(N125*1)+(N126*1)+(N127*1)</f>
        <v>32.47</v>
      </c>
    </row>
    <row r="123" spans="1:14" s="45" customFormat="1" ht="10.5" customHeight="1">
      <c r="A123" s="49">
        <v>267</v>
      </c>
      <c r="B123" s="56" t="s">
        <v>821</v>
      </c>
      <c r="C123" s="59" t="s">
        <v>822</v>
      </c>
      <c r="D123" s="59" t="s">
        <v>633</v>
      </c>
      <c r="E123" s="60">
        <v>0</v>
      </c>
      <c r="F123" s="59">
        <v>10.05</v>
      </c>
      <c r="G123" s="51">
        <f aca="true" t="shared" si="12" ref="G123:G162">(E123*1)+(F123*1)</f>
        <v>10.05</v>
      </c>
      <c r="H123" s="60"/>
      <c r="I123" s="60">
        <v>10.05</v>
      </c>
      <c r="J123" s="51">
        <f aca="true" t="shared" si="13" ref="J123:J146">(H123*1)+(I123*1)</f>
        <v>10.05</v>
      </c>
      <c r="K123" s="60">
        <f>J123</f>
        <v>10.05</v>
      </c>
      <c r="L123" s="60">
        <f aca="true" t="shared" si="14" ref="L123:N125">K123</f>
        <v>10.05</v>
      </c>
      <c r="M123" s="60">
        <f t="shared" si="14"/>
        <v>10.05</v>
      </c>
      <c r="N123" s="60">
        <f t="shared" si="14"/>
        <v>10.05</v>
      </c>
    </row>
    <row r="124" spans="1:14" s="45" customFormat="1" ht="21.75" customHeight="1">
      <c r="A124" s="49">
        <v>263</v>
      </c>
      <c r="B124" s="56" t="s">
        <v>823</v>
      </c>
      <c r="C124" s="59" t="s">
        <v>824</v>
      </c>
      <c r="D124" s="59" t="s">
        <v>633</v>
      </c>
      <c r="E124" s="60">
        <v>2.2</v>
      </c>
      <c r="F124" s="59">
        <v>4.4</v>
      </c>
      <c r="G124" s="51">
        <f t="shared" si="12"/>
        <v>6.6000000000000005</v>
      </c>
      <c r="H124" s="60">
        <v>2.2</v>
      </c>
      <c r="I124" s="60">
        <v>4.4</v>
      </c>
      <c r="J124" s="51">
        <f t="shared" si="13"/>
        <v>6.6000000000000005</v>
      </c>
      <c r="K124" s="60">
        <f>J124</f>
        <v>6.6000000000000005</v>
      </c>
      <c r="L124" s="60">
        <f t="shared" si="14"/>
        <v>6.6000000000000005</v>
      </c>
      <c r="M124" s="60">
        <f t="shared" si="14"/>
        <v>6.6000000000000005</v>
      </c>
      <c r="N124" s="60">
        <f t="shared" si="14"/>
        <v>6.6000000000000005</v>
      </c>
    </row>
    <row r="125" spans="1:14" s="45" customFormat="1" ht="10.5" customHeight="1">
      <c r="A125" s="49">
        <v>264</v>
      </c>
      <c r="B125" s="56" t="s">
        <v>825</v>
      </c>
      <c r="C125" s="59" t="s">
        <v>826</v>
      </c>
      <c r="D125" s="59" t="s">
        <v>633</v>
      </c>
      <c r="E125" s="60">
        <v>7.23</v>
      </c>
      <c r="F125" s="59">
        <v>8.59</v>
      </c>
      <c r="G125" s="51">
        <f t="shared" si="12"/>
        <v>15.82</v>
      </c>
      <c r="H125" s="60">
        <v>7.23</v>
      </c>
      <c r="I125" s="60">
        <v>8.59</v>
      </c>
      <c r="J125" s="51">
        <f t="shared" si="13"/>
        <v>15.82</v>
      </c>
      <c r="K125" s="60">
        <f>J125</f>
        <v>15.82</v>
      </c>
      <c r="L125" s="60">
        <f t="shared" si="14"/>
        <v>15.82</v>
      </c>
      <c r="M125" s="60">
        <f t="shared" si="14"/>
        <v>15.82</v>
      </c>
      <c r="N125" s="60">
        <f t="shared" si="14"/>
        <v>15.82</v>
      </c>
    </row>
    <row r="126" spans="1:14" s="45" customFormat="1" ht="10.5" customHeight="1">
      <c r="A126" s="49">
        <v>265</v>
      </c>
      <c r="B126" s="56" t="s">
        <v>827</v>
      </c>
      <c r="C126" s="59" t="s">
        <v>828</v>
      </c>
      <c r="D126" s="59" t="s">
        <v>633</v>
      </c>
      <c r="E126" s="60"/>
      <c r="F126" s="59"/>
      <c r="G126" s="51">
        <f t="shared" si="12"/>
        <v>0</v>
      </c>
      <c r="H126" s="60"/>
      <c r="I126" s="60"/>
      <c r="J126" s="51">
        <f t="shared" si="13"/>
        <v>0</v>
      </c>
      <c r="K126" s="60"/>
      <c r="L126" s="60"/>
      <c r="M126" s="60"/>
      <c r="N126" s="60"/>
    </row>
    <row r="127" spans="1:14" s="45" customFormat="1" ht="10.5" customHeight="1">
      <c r="A127" s="49">
        <v>266</v>
      </c>
      <c r="B127" s="56" t="s">
        <v>829</v>
      </c>
      <c r="C127" s="59" t="s">
        <v>830</v>
      </c>
      <c r="D127" s="59" t="s">
        <v>633</v>
      </c>
      <c r="E127" s="60"/>
      <c r="F127" s="59"/>
      <c r="G127" s="51">
        <f t="shared" si="12"/>
        <v>0</v>
      </c>
      <c r="H127" s="60"/>
      <c r="I127" s="60"/>
      <c r="J127" s="51">
        <f t="shared" si="13"/>
        <v>0</v>
      </c>
      <c r="K127" s="60"/>
      <c r="L127" s="60"/>
      <c r="M127" s="60"/>
      <c r="N127" s="60"/>
    </row>
    <row r="128" spans="1:14" s="45" customFormat="1" ht="21.75" customHeight="1">
      <c r="A128" s="49">
        <v>268</v>
      </c>
      <c r="B128" s="53">
        <v>26</v>
      </c>
      <c r="C128" s="59" t="s">
        <v>577</v>
      </c>
      <c r="D128" s="59" t="s">
        <v>633</v>
      </c>
      <c r="E128" s="60"/>
      <c r="F128" s="59"/>
      <c r="G128" s="51">
        <f t="shared" si="12"/>
        <v>0</v>
      </c>
      <c r="H128" s="60"/>
      <c r="I128" s="60"/>
      <c r="J128" s="51">
        <f t="shared" si="13"/>
        <v>0</v>
      </c>
      <c r="K128" s="60"/>
      <c r="L128" s="60"/>
      <c r="M128" s="60"/>
      <c r="N128" s="60"/>
    </row>
    <row r="129" spans="1:14" s="45" customFormat="1" ht="21.75" customHeight="1">
      <c r="A129" s="49">
        <v>269</v>
      </c>
      <c r="B129" s="53">
        <v>27</v>
      </c>
      <c r="C129" s="50" t="s">
        <v>579</v>
      </c>
      <c r="D129" s="50" t="s">
        <v>633</v>
      </c>
      <c r="E129" s="50">
        <f>(E130*1)+(E131*1)</f>
        <v>0</v>
      </c>
      <c r="F129" s="50">
        <f>(F130*1)+(F131*1)</f>
        <v>2159.56</v>
      </c>
      <c r="G129" s="51">
        <f t="shared" si="12"/>
        <v>2159.56</v>
      </c>
      <c r="H129" s="50">
        <f>(H130*1)+(H131*1)</f>
        <v>0</v>
      </c>
      <c r="I129" s="50">
        <f>(I130*1)+(I131*1)</f>
        <v>2117.36</v>
      </c>
      <c r="J129" s="51">
        <f t="shared" si="13"/>
        <v>2117.36</v>
      </c>
      <c r="K129" s="50">
        <f>J129</f>
        <v>2117.36</v>
      </c>
      <c r="L129" s="50">
        <f aca="true" t="shared" si="15" ref="L129:N132">K129</f>
        <v>2117.36</v>
      </c>
      <c r="M129" s="50">
        <f t="shared" si="15"/>
        <v>2117.36</v>
      </c>
      <c r="N129" s="50">
        <f t="shared" si="15"/>
        <v>2117.36</v>
      </c>
    </row>
    <row r="130" spans="1:14" s="45" customFormat="1" ht="31.5" customHeight="1">
      <c r="A130" s="49">
        <v>271</v>
      </c>
      <c r="B130" s="59" t="s">
        <v>291</v>
      </c>
      <c r="C130" s="59" t="s">
        <v>831</v>
      </c>
      <c r="D130" s="59" t="s">
        <v>633</v>
      </c>
      <c r="E130" s="60"/>
      <c r="F130" s="59">
        <v>2159.56</v>
      </c>
      <c r="G130" s="51">
        <f t="shared" si="12"/>
        <v>2159.56</v>
      </c>
      <c r="H130" s="60"/>
      <c r="I130" s="60">
        <v>2117.36</v>
      </c>
      <c r="J130" s="51">
        <f t="shared" si="13"/>
        <v>2117.36</v>
      </c>
      <c r="K130" s="60">
        <f>J130</f>
        <v>2117.36</v>
      </c>
      <c r="L130" s="60">
        <f t="shared" si="15"/>
        <v>2117.36</v>
      </c>
      <c r="M130" s="60">
        <f t="shared" si="15"/>
        <v>2117.36</v>
      </c>
      <c r="N130" s="60">
        <f t="shared" si="15"/>
        <v>2117.36</v>
      </c>
    </row>
    <row r="131" spans="1:14" s="45" customFormat="1" ht="31.5" customHeight="1">
      <c r="A131" s="49">
        <v>270</v>
      </c>
      <c r="B131" s="59" t="s">
        <v>290</v>
      </c>
      <c r="C131" s="59" t="s">
        <v>832</v>
      </c>
      <c r="D131" s="59" t="s">
        <v>633</v>
      </c>
      <c r="E131" s="60"/>
      <c r="F131" s="59"/>
      <c r="G131" s="51">
        <f t="shared" si="12"/>
        <v>0</v>
      </c>
      <c r="H131" s="60"/>
      <c r="I131" s="60"/>
      <c r="J131" s="51">
        <f t="shared" si="13"/>
        <v>0</v>
      </c>
      <c r="K131" s="60">
        <f>J131</f>
        <v>0</v>
      </c>
      <c r="L131" s="60">
        <f t="shared" si="15"/>
        <v>0</v>
      </c>
      <c r="M131" s="60">
        <f t="shared" si="15"/>
        <v>0</v>
      </c>
      <c r="N131" s="60">
        <f t="shared" si="15"/>
        <v>0</v>
      </c>
    </row>
    <row r="132" spans="1:14" s="45" customFormat="1" ht="42" customHeight="1">
      <c r="A132" s="49">
        <v>272</v>
      </c>
      <c r="B132" s="53">
        <v>28</v>
      </c>
      <c r="C132" s="59" t="s">
        <v>581</v>
      </c>
      <c r="D132" s="59" t="s">
        <v>633</v>
      </c>
      <c r="E132" s="60"/>
      <c r="F132" s="59">
        <v>1.13</v>
      </c>
      <c r="G132" s="51">
        <f t="shared" si="12"/>
        <v>1.13</v>
      </c>
      <c r="H132" s="60"/>
      <c r="I132" s="60">
        <v>1.13</v>
      </c>
      <c r="J132" s="51">
        <f t="shared" si="13"/>
        <v>1.13</v>
      </c>
      <c r="K132" s="60">
        <f>J132</f>
        <v>1.13</v>
      </c>
      <c r="L132" s="60">
        <f t="shared" si="15"/>
        <v>1.13</v>
      </c>
      <c r="M132" s="60">
        <f t="shared" si="15"/>
        <v>1.13</v>
      </c>
      <c r="N132" s="60">
        <f t="shared" si="15"/>
        <v>1.13</v>
      </c>
    </row>
    <row r="133" spans="1:14" s="45" customFormat="1" ht="21.75" customHeight="1">
      <c r="A133" s="49">
        <v>273</v>
      </c>
      <c r="B133" s="53">
        <v>29</v>
      </c>
      <c r="C133" s="59" t="s">
        <v>833</v>
      </c>
      <c r="D133" s="59" t="s">
        <v>633</v>
      </c>
      <c r="E133" s="60"/>
      <c r="F133" s="59"/>
      <c r="G133" s="51">
        <f t="shared" si="12"/>
        <v>0</v>
      </c>
      <c r="H133" s="60"/>
      <c r="I133" s="60"/>
      <c r="J133" s="51">
        <f t="shared" si="13"/>
        <v>0</v>
      </c>
      <c r="K133" s="60">
        <f aca="true" t="shared" si="16" ref="K133:N134">J133</f>
        <v>0</v>
      </c>
      <c r="L133" s="60">
        <f t="shared" si="16"/>
        <v>0</v>
      </c>
      <c r="M133" s="60">
        <f t="shared" si="16"/>
        <v>0</v>
      </c>
      <c r="N133" s="60">
        <f t="shared" si="16"/>
        <v>0</v>
      </c>
    </row>
    <row r="134" spans="1:14" s="45" customFormat="1" ht="21.75" customHeight="1">
      <c r="A134" s="49">
        <v>13</v>
      </c>
      <c r="B134" s="53">
        <v>32</v>
      </c>
      <c r="C134" s="59" t="s">
        <v>834</v>
      </c>
      <c r="D134" s="59" t="s">
        <v>633</v>
      </c>
      <c r="E134" s="60"/>
      <c r="F134" s="59"/>
      <c r="G134" s="51">
        <f t="shared" si="12"/>
        <v>0</v>
      </c>
      <c r="H134" s="60"/>
      <c r="I134" s="60"/>
      <c r="J134" s="51">
        <f t="shared" si="13"/>
        <v>0</v>
      </c>
      <c r="K134" s="60">
        <f t="shared" si="16"/>
        <v>0</v>
      </c>
      <c r="L134" s="60">
        <f t="shared" si="16"/>
        <v>0</v>
      </c>
      <c r="M134" s="60">
        <f t="shared" si="16"/>
        <v>0</v>
      </c>
      <c r="N134" s="60">
        <f t="shared" si="16"/>
        <v>0</v>
      </c>
    </row>
    <row r="135" spans="1:14" s="45" customFormat="1" ht="31.5" customHeight="1">
      <c r="A135" s="49">
        <v>16</v>
      </c>
      <c r="B135" s="72">
        <v>33</v>
      </c>
      <c r="C135" s="59" t="s">
        <v>835</v>
      </c>
      <c r="D135" s="59" t="s">
        <v>633</v>
      </c>
      <c r="E135" s="60"/>
      <c r="F135" s="59"/>
      <c r="G135" s="51">
        <f t="shared" si="12"/>
        <v>0</v>
      </c>
      <c r="H135" s="60"/>
      <c r="I135" s="60"/>
      <c r="J135" s="51">
        <f t="shared" si="13"/>
        <v>0</v>
      </c>
      <c r="K135" s="60"/>
      <c r="L135" s="60"/>
      <c r="M135" s="60"/>
      <c r="N135" s="60"/>
    </row>
    <row r="136" spans="1:14" s="45" customFormat="1" ht="31.5" customHeight="1">
      <c r="A136" s="49"/>
      <c r="B136" s="72">
        <v>34</v>
      </c>
      <c r="C136" s="59" t="s">
        <v>836</v>
      </c>
      <c r="D136" s="59" t="s">
        <v>633</v>
      </c>
      <c r="E136" s="60"/>
      <c r="F136" s="59">
        <v>283.46</v>
      </c>
      <c r="G136" s="51">
        <f t="shared" si="12"/>
        <v>283.46</v>
      </c>
      <c r="H136" s="60"/>
      <c r="I136" s="60"/>
      <c r="J136" s="51"/>
      <c r="K136" s="60"/>
      <c r="L136" s="60"/>
      <c r="M136" s="60"/>
      <c r="N136" s="60"/>
    </row>
    <row r="137" spans="1:14" s="45" customFormat="1" ht="10.5" customHeight="1">
      <c r="A137" s="49">
        <v>20</v>
      </c>
      <c r="B137" s="73">
        <v>35</v>
      </c>
      <c r="C137" s="50" t="s">
        <v>59</v>
      </c>
      <c r="D137" s="50" t="s">
        <v>633</v>
      </c>
      <c r="E137" s="50">
        <f>(E138*1)+(E140*1)</f>
        <v>161.85</v>
      </c>
      <c r="F137" s="50">
        <f>(F138*1)+(F140*1)</f>
        <v>913.9399999999999</v>
      </c>
      <c r="G137" s="51">
        <f t="shared" si="12"/>
        <v>1075.79</v>
      </c>
      <c r="H137" s="50">
        <f>(H138*1)+(H140*1)</f>
        <v>167.60614</v>
      </c>
      <c r="I137" s="50">
        <f>(I138*1)+(I140*1)</f>
        <v>948.1558399999999</v>
      </c>
      <c r="J137" s="51">
        <f t="shared" si="13"/>
        <v>1115.76198</v>
      </c>
      <c r="K137" s="50">
        <f>(K138*1)+(K140*1)</f>
        <v>1153.69788732</v>
      </c>
      <c r="L137" s="50">
        <f>(L138*1)+(L140*1)</f>
        <v>1199.8458028128002</v>
      </c>
      <c r="M137" s="50">
        <f>(M138*1)+(M140*1)</f>
        <v>1247.839634925312</v>
      </c>
      <c r="N137" s="50">
        <f>(N138*1)+(N140*1)</f>
        <v>1297.7532203223248</v>
      </c>
    </row>
    <row r="138" spans="1:14" s="45" customFormat="1" ht="21.75" customHeight="1">
      <c r="A138" s="49">
        <v>330</v>
      </c>
      <c r="B138" s="50"/>
      <c r="C138" s="50" t="s">
        <v>837</v>
      </c>
      <c r="D138" s="50"/>
      <c r="E138" s="50">
        <f>(E139*1)</f>
        <v>42.14</v>
      </c>
      <c r="F138" s="50">
        <f>(F139*1)</f>
        <v>523.68</v>
      </c>
      <c r="G138" s="51">
        <f t="shared" si="12"/>
        <v>565.8199999999999</v>
      </c>
      <c r="H138" s="50">
        <f>(H139*1)</f>
        <v>43.826</v>
      </c>
      <c r="I138" s="50">
        <f>(I139*1)</f>
        <v>544.627</v>
      </c>
      <c r="J138" s="51">
        <f t="shared" si="13"/>
        <v>588.453</v>
      </c>
      <c r="K138" s="50">
        <f>(K139*1)</f>
        <v>608.460402</v>
      </c>
      <c r="L138" s="50">
        <f>(L139*1)</f>
        <v>632.79881808</v>
      </c>
      <c r="M138" s="50">
        <f>(M139*1)</f>
        <v>658.1107708032001</v>
      </c>
      <c r="N138" s="50">
        <f>(N139*1)</f>
        <v>684.4352016353281</v>
      </c>
    </row>
    <row r="139" spans="1:14" s="45" customFormat="1" ht="10.5" customHeight="1">
      <c r="A139" s="49">
        <v>22</v>
      </c>
      <c r="B139" s="54" t="s">
        <v>838</v>
      </c>
      <c r="C139" s="54" t="s">
        <v>839</v>
      </c>
      <c r="D139" s="54" t="s">
        <v>633</v>
      </c>
      <c r="E139" s="55">
        <v>42.14</v>
      </c>
      <c r="F139" s="54">
        <v>523.68</v>
      </c>
      <c r="G139" s="51">
        <f t="shared" si="12"/>
        <v>565.8199999999999</v>
      </c>
      <c r="H139" s="55">
        <v>43.826</v>
      </c>
      <c r="I139" s="55">
        <v>544.627</v>
      </c>
      <c r="J139" s="51">
        <f t="shared" si="13"/>
        <v>588.453</v>
      </c>
      <c r="K139" s="55">
        <f>J139*1.034</f>
        <v>608.460402</v>
      </c>
      <c r="L139" s="55">
        <f>K139*1.04</f>
        <v>632.79881808</v>
      </c>
      <c r="M139" s="55">
        <f>L139*1.04</f>
        <v>658.1107708032001</v>
      </c>
      <c r="N139" s="55">
        <f>M139*1.04</f>
        <v>684.4352016353281</v>
      </c>
    </row>
    <row r="140" spans="1:14" s="45" customFormat="1" ht="10.5" customHeight="1">
      <c r="A140" s="49">
        <v>331</v>
      </c>
      <c r="B140" s="50"/>
      <c r="C140" s="50" t="s">
        <v>840</v>
      </c>
      <c r="D140" s="50"/>
      <c r="E140" s="50">
        <f>(E141*1)</f>
        <v>119.71</v>
      </c>
      <c r="F140" s="50">
        <f>(F141*1)</f>
        <v>390.26</v>
      </c>
      <c r="G140" s="51">
        <f t="shared" si="12"/>
        <v>509.96999999999997</v>
      </c>
      <c r="H140" s="50">
        <f>(H141*1)</f>
        <v>123.78014</v>
      </c>
      <c r="I140" s="50">
        <f>(I141*1)</f>
        <v>403.52884</v>
      </c>
      <c r="J140" s="51">
        <f t="shared" si="13"/>
        <v>527.30898</v>
      </c>
      <c r="K140" s="50">
        <f>(K141*1)</f>
        <v>545.23748532</v>
      </c>
      <c r="L140" s="50">
        <f>(L141*1)</f>
        <v>567.0469847328001</v>
      </c>
      <c r="M140" s="50">
        <f>(M141*1)</f>
        <v>589.7288641221121</v>
      </c>
      <c r="N140" s="50">
        <f>(N141*1)</f>
        <v>613.3180186869967</v>
      </c>
    </row>
    <row r="141" spans="1:14" s="45" customFormat="1" ht="21.75" customHeight="1">
      <c r="A141" s="49">
        <v>24</v>
      </c>
      <c r="B141" s="54" t="s">
        <v>841</v>
      </c>
      <c r="C141" s="54" t="s">
        <v>842</v>
      </c>
      <c r="D141" s="54" t="s">
        <v>633</v>
      </c>
      <c r="E141" s="55">
        <v>119.71</v>
      </c>
      <c r="F141" s="54">
        <v>390.26</v>
      </c>
      <c r="G141" s="51">
        <f t="shared" si="12"/>
        <v>509.96999999999997</v>
      </c>
      <c r="H141" s="55">
        <f>E141*1.034</f>
        <v>123.78014</v>
      </c>
      <c r="I141" s="55">
        <f>F141*1.034</f>
        <v>403.52884</v>
      </c>
      <c r="J141" s="51">
        <f t="shared" si="13"/>
        <v>527.30898</v>
      </c>
      <c r="K141" s="55">
        <f>J141*1.034</f>
        <v>545.23748532</v>
      </c>
      <c r="L141" s="55">
        <f>K141*1.04</f>
        <v>567.0469847328001</v>
      </c>
      <c r="M141" s="55">
        <f>L141*1.04</f>
        <v>589.7288641221121</v>
      </c>
      <c r="N141" s="55">
        <f>M141*1.04</f>
        <v>613.3180186869967</v>
      </c>
    </row>
    <row r="142" spans="1:14" s="45" customFormat="1" ht="10.5" customHeight="1">
      <c r="A142" s="49">
        <v>339</v>
      </c>
      <c r="B142" s="50"/>
      <c r="C142" s="50" t="s">
        <v>843</v>
      </c>
      <c r="D142" s="50" t="s">
        <v>558</v>
      </c>
      <c r="E142" s="50">
        <f>(E143*1)+(E144*1)+(E145*1)</f>
        <v>0</v>
      </c>
      <c r="F142" s="50"/>
      <c r="G142" s="51">
        <f t="shared" si="12"/>
        <v>0</v>
      </c>
      <c r="H142" s="50">
        <f>(H143*1)+(H144*1)+(H145*1)</f>
        <v>0</v>
      </c>
      <c r="I142" s="50">
        <f>(I143*1)+(I144*1)+(I145*1)</f>
        <v>0</v>
      </c>
      <c r="J142" s="51">
        <f t="shared" si="13"/>
        <v>0</v>
      </c>
      <c r="K142" s="50"/>
      <c r="L142" s="50"/>
      <c r="M142" s="50"/>
      <c r="N142" s="50"/>
    </row>
    <row r="143" spans="1:14" s="45" customFormat="1" ht="31.5" customHeight="1">
      <c r="A143" s="49">
        <v>27</v>
      </c>
      <c r="B143" s="59" t="s">
        <v>844</v>
      </c>
      <c r="C143" s="59" t="s">
        <v>845</v>
      </c>
      <c r="D143" s="59" t="s">
        <v>633</v>
      </c>
      <c r="E143" s="60"/>
      <c r="F143" s="59"/>
      <c r="G143" s="51">
        <f t="shared" si="12"/>
        <v>0</v>
      </c>
      <c r="H143" s="60"/>
      <c r="I143" s="60"/>
      <c r="J143" s="51">
        <f t="shared" si="13"/>
        <v>0</v>
      </c>
      <c r="K143" s="60"/>
      <c r="L143" s="60"/>
      <c r="M143" s="60"/>
      <c r="N143" s="60"/>
    </row>
    <row r="144" spans="1:14" s="45" customFormat="1" ht="52.5" customHeight="1">
      <c r="A144" s="49">
        <v>28</v>
      </c>
      <c r="B144" s="59" t="s">
        <v>846</v>
      </c>
      <c r="C144" s="59" t="s">
        <v>847</v>
      </c>
      <c r="D144" s="59" t="s">
        <v>633</v>
      </c>
      <c r="E144" s="60"/>
      <c r="F144" s="59"/>
      <c r="G144" s="51">
        <f t="shared" si="12"/>
        <v>0</v>
      </c>
      <c r="H144" s="60"/>
      <c r="I144" s="60"/>
      <c r="J144" s="51">
        <f t="shared" si="13"/>
        <v>0</v>
      </c>
      <c r="K144" s="60"/>
      <c r="L144" s="60"/>
      <c r="M144" s="60"/>
      <c r="N144" s="60"/>
    </row>
    <row r="145" spans="1:14" s="45" customFormat="1" ht="21.75" customHeight="1">
      <c r="A145" s="49">
        <v>300</v>
      </c>
      <c r="B145" s="59" t="s">
        <v>848</v>
      </c>
      <c r="C145" s="59" t="s">
        <v>849</v>
      </c>
      <c r="D145" s="59" t="s">
        <v>633</v>
      </c>
      <c r="E145" s="60"/>
      <c r="F145" s="59"/>
      <c r="G145" s="51">
        <f t="shared" si="12"/>
        <v>0</v>
      </c>
      <c r="H145" s="60"/>
      <c r="I145" s="60"/>
      <c r="J145" s="51">
        <f t="shared" si="13"/>
        <v>0</v>
      </c>
      <c r="K145" s="60"/>
      <c r="L145" s="60"/>
      <c r="M145" s="60"/>
      <c r="N145" s="60"/>
    </row>
    <row r="146" spans="1:14" s="45" customFormat="1" ht="10.5" customHeight="1" hidden="1">
      <c r="A146" s="49">
        <v>283</v>
      </c>
      <c r="B146" s="52">
        <v>36</v>
      </c>
      <c r="C146" s="50" t="s">
        <v>850</v>
      </c>
      <c r="D146" s="50"/>
      <c r="E146" s="50">
        <f>(E147*0)+(E148*0)+(E149*1)+(E150*1)+(E151*1)+(E152*1)+(E153*1)+(E154*1)</f>
        <v>30.63</v>
      </c>
      <c r="F146" s="50">
        <f>(F147*0)+(F148*0)+(F149*1)+(F150*1)+(F151*1)+(F152*1)+(F153*1)+(F154*1)</f>
        <v>30.63</v>
      </c>
      <c r="G146" s="51">
        <f t="shared" si="12"/>
        <v>61.26</v>
      </c>
      <c r="H146" s="50">
        <f>(H147*0)+(H148*0)+(H149*1)+(H150*1)+(H151*1)+(H152*1)+(H153*1)+(H154*1)</f>
        <v>0</v>
      </c>
      <c r="I146" s="50">
        <f>(I147*0)+(I148*0)+(I149*1)+(I150*1)+(I151*1)+(I152*1)+(I153*1)+(I154*1)</f>
        <v>30.6</v>
      </c>
      <c r="J146" s="51">
        <f t="shared" si="13"/>
        <v>30.6</v>
      </c>
      <c r="K146" s="50"/>
      <c r="L146" s="50"/>
      <c r="M146" s="50"/>
      <c r="N146" s="50"/>
    </row>
    <row r="147" spans="1:14" s="45" customFormat="1" ht="10.5" customHeight="1">
      <c r="A147" s="49">
        <v>21</v>
      </c>
      <c r="B147" s="59" t="s">
        <v>851</v>
      </c>
      <c r="C147" s="59" t="s">
        <v>852</v>
      </c>
      <c r="D147" s="59" t="s">
        <v>555</v>
      </c>
      <c r="E147" s="60"/>
      <c r="F147" s="59"/>
      <c r="G147" s="51"/>
      <c r="H147" s="60"/>
      <c r="I147" s="60"/>
      <c r="J147" s="51"/>
      <c r="K147" s="60"/>
      <c r="L147" s="60"/>
      <c r="M147" s="60"/>
      <c r="N147" s="60"/>
    </row>
    <row r="148" spans="1:14" s="45" customFormat="1" ht="21.75" customHeight="1">
      <c r="A148" s="49">
        <v>23</v>
      </c>
      <c r="B148" s="59" t="s">
        <v>853</v>
      </c>
      <c r="C148" s="59" t="s">
        <v>854</v>
      </c>
      <c r="D148" s="59" t="s">
        <v>555</v>
      </c>
      <c r="E148" s="60"/>
      <c r="F148" s="59"/>
      <c r="G148" s="51"/>
      <c r="H148" s="60"/>
      <c r="I148" s="60"/>
      <c r="J148" s="51"/>
      <c r="K148" s="60"/>
      <c r="L148" s="60"/>
      <c r="M148" s="60"/>
      <c r="N148" s="60"/>
    </row>
    <row r="149" spans="1:14" s="45" customFormat="1" ht="21.75" customHeight="1">
      <c r="A149" s="49">
        <v>25</v>
      </c>
      <c r="B149" s="59" t="s">
        <v>855</v>
      </c>
      <c r="C149" s="59" t="s">
        <v>856</v>
      </c>
      <c r="D149" s="59" t="s">
        <v>555</v>
      </c>
      <c r="E149" s="60"/>
      <c r="F149" s="59"/>
      <c r="G149" s="51"/>
      <c r="H149" s="60"/>
      <c r="I149" s="60"/>
      <c r="J149" s="51"/>
      <c r="K149" s="60"/>
      <c r="L149" s="60"/>
      <c r="M149" s="60"/>
      <c r="N149" s="60"/>
    </row>
    <row r="150" spans="1:14" s="45" customFormat="1" ht="21.75" customHeight="1">
      <c r="A150" s="49">
        <v>201</v>
      </c>
      <c r="B150" s="59" t="s">
        <v>857</v>
      </c>
      <c r="C150" s="59" t="s">
        <v>858</v>
      </c>
      <c r="D150" s="59" t="s">
        <v>555</v>
      </c>
      <c r="E150" s="60">
        <v>30.63</v>
      </c>
      <c r="F150" s="59">
        <v>30.63</v>
      </c>
      <c r="G150" s="51"/>
      <c r="H150" s="60"/>
      <c r="I150" s="60">
        <v>30.6</v>
      </c>
      <c r="J150" s="51"/>
      <c r="K150" s="60">
        <v>30.6</v>
      </c>
      <c r="L150" s="60">
        <v>30.6</v>
      </c>
      <c r="M150" s="60">
        <v>30.6</v>
      </c>
      <c r="N150" s="60">
        <v>30.6</v>
      </c>
    </row>
    <row r="151" spans="1:14" s="45" customFormat="1" ht="21.75" customHeight="1">
      <c r="A151" s="49">
        <v>304</v>
      </c>
      <c r="B151" s="59" t="s">
        <v>859</v>
      </c>
      <c r="C151" s="59" t="s">
        <v>860</v>
      </c>
      <c r="D151" s="59" t="s">
        <v>555</v>
      </c>
      <c r="E151" s="60"/>
      <c r="F151" s="59"/>
      <c r="G151" s="51"/>
      <c r="H151" s="60"/>
      <c r="I151" s="60"/>
      <c r="J151" s="51"/>
      <c r="K151" s="60">
        <v>1</v>
      </c>
      <c r="L151" s="60">
        <v>1</v>
      </c>
      <c r="M151" s="60">
        <v>1</v>
      </c>
      <c r="N151" s="60">
        <v>1</v>
      </c>
    </row>
    <row r="152" spans="1:14" s="45" customFormat="1" ht="10.5" customHeight="1">
      <c r="A152" s="49">
        <v>305</v>
      </c>
      <c r="B152" s="59" t="s">
        <v>861</v>
      </c>
      <c r="C152" s="59" t="s">
        <v>862</v>
      </c>
      <c r="D152" s="59" t="s">
        <v>555</v>
      </c>
      <c r="E152" s="60"/>
      <c r="F152" s="59"/>
      <c r="G152" s="51"/>
      <c r="H152" s="60"/>
      <c r="I152" s="60"/>
      <c r="J152" s="51">
        <v>1.034</v>
      </c>
      <c r="K152" s="60">
        <v>1.04</v>
      </c>
      <c r="L152" s="60">
        <v>1.04</v>
      </c>
      <c r="M152" s="60">
        <v>1.04</v>
      </c>
      <c r="N152" s="60">
        <v>1.04</v>
      </c>
    </row>
    <row r="153" spans="1:14" s="45" customFormat="1" ht="10.5" customHeight="1">
      <c r="A153" s="49">
        <v>306</v>
      </c>
      <c r="B153" s="59" t="s">
        <v>863</v>
      </c>
      <c r="C153" s="59" t="s">
        <v>864</v>
      </c>
      <c r="D153" s="59" t="s">
        <v>555</v>
      </c>
      <c r="E153" s="60"/>
      <c r="F153" s="59"/>
      <c r="G153" s="51"/>
      <c r="H153" s="60"/>
      <c r="I153" s="60"/>
      <c r="J153" s="51"/>
      <c r="K153" s="60"/>
      <c r="L153" s="60"/>
      <c r="M153" s="60"/>
      <c r="N153" s="60"/>
    </row>
    <row r="154" spans="1:14" s="45" customFormat="1" ht="21.75" customHeight="1">
      <c r="A154" s="49">
        <v>336</v>
      </c>
      <c r="B154" s="59"/>
      <c r="C154" s="59" t="s">
        <v>865</v>
      </c>
      <c r="D154" s="59" t="s">
        <v>555</v>
      </c>
      <c r="E154" s="60"/>
      <c r="F154" s="59"/>
      <c r="G154" s="51"/>
      <c r="H154" s="60"/>
      <c r="I154" s="60"/>
      <c r="J154" s="51"/>
      <c r="K154" s="60"/>
      <c r="L154" s="60"/>
      <c r="M154" s="60"/>
      <c r="N154" s="60"/>
    </row>
    <row r="155" spans="1:14" s="45" customFormat="1" ht="10.5" customHeight="1" hidden="1">
      <c r="A155" s="49">
        <v>308</v>
      </c>
      <c r="B155" s="50"/>
      <c r="C155" s="50" t="s">
        <v>866</v>
      </c>
      <c r="D155" s="50"/>
      <c r="E155" s="50">
        <f>(E156*0)+(E157*0)+(E158*0)+(E159*0)+(E160*0)+(E161*0)+(E162*0)</f>
        <v>0</v>
      </c>
      <c r="F155" s="50">
        <f>(F156*0)+(F157*0)+(F158*0)+(F159*0)+(F160*0)+(F161*0)+(F162*0)</f>
        <v>0</v>
      </c>
      <c r="G155" s="51">
        <f t="shared" si="12"/>
        <v>0</v>
      </c>
      <c r="H155" s="50">
        <f>(H156*0)+(H157*0)+(H158*0)+(H159*0)+(H160*0)+(H161*0)+(H162*0)</f>
        <v>0</v>
      </c>
      <c r="I155" s="50">
        <f>(I156*0)+(I157*0)+(I158*0)+(I159*0)+(I160*0)+(I161*0)+(I162*0)</f>
        <v>0</v>
      </c>
      <c r="J155" s="51">
        <f aca="true" t="shared" si="17" ref="J155:J162">(H155*1)+(I155*1)</f>
        <v>0</v>
      </c>
      <c r="K155" s="50"/>
      <c r="L155" s="50"/>
      <c r="M155" s="50"/>
      <c r="N155" s="50"/>
    </row>
    <row r="156" spans="1:14" s="45" customFormat="1" ht="10.5" customHeight="1" hidden="1">
      <c r="A156" s="49">
        <v>307</v>
      </c>
      <c r="B156" s="72">
        <v>38</v>
      </c>
      <c r="C156" s="59" t="s">
        <v>867</v>
      </c>
      <c r="D156" s="59" t="s">
        <v>633</v>
      </c>
      <c r="E156" s="60"/>
      <c r="F156" s="59"/>
      <c r="G156" s="51">
        <f t="shared" si="12"/>
        <v>0</v>
      </c>
      <c r="H156" s="60"/>
      <c r="I156" s="60"/>
      <c r="J156" s="51">
        <f t="shared" si="17"/>
        <v>0</v>
      </c>
      <c r="K156" s="60"/>
      <c r="L156" s="60"/>
      <c r="M156" s="60"/>
      <c r="N156" s="60"/>
    </row>
    <row r="157" spans="1:14" s="45" customFormat="1" ht="10.5" customHeight="1" hidden="1">
      <c r="A157" s="49">
        <v>309</v>
      </c>
      <c r="B157" s="72">
        <v>39</v>
      </c>
      <c r="C157" s="59" t="s">
        <v>57</v>
      </c>
      <c r="D157" s="59" t="s">
        <v>633</v>
      </c>
      <c r="E157" s="60"/>
      <c r="F157" s="59"/>
      <c r="G157" s="51">
        <f t="shared" si="12"/>
        <v>0</v>
      </c>
      <c r="H157" s="60"/>
      <c r="I157" s="60"/>
      <c r="J157" s="51">
        <f t="shared" si="17"/>
        <v>0</v>
      </c>
      <c r="K157" s="60"/>
      <c r="L157" s="60"/>
      <c r="M157" s="60"/>
      <c r="N157" s="60"/>
    </row>
    <row r="158" spans="1:14" s="45" customFormat="1" ht="31.5" customHeight="1" hidden="1">
      <c r="A158" s="49">
        <v>310</v>
      </c>
      <c r="B158" s="72">
        <v>40</v>
      </c>
      <c r="C158" s="59" t="s">
        <v>868</v>
      </c>
      <c r="D158" s="59" t="s">
        <v>633</v>
      </c>
      <c r="E158" s="60"/>
      <c r="F158" s="59"/>
      <c r="G158" s="51">
        <f t="shared" si="12"/>
        <v>0</v>
      </c>
      <c r="H158" s="60"/>
      <c r="I158" s="60"/>
      <c r="J158" s="51">
        <f t="shared" si="17"/>
        <v>0</v>
      </c>
      <c r="K158" s="60"/>
      <c r="L158" s="60"/>
      <c r="M158" s="60"/>
      <c r="N158" s="60"/>
    </row>
    <row r="159" spans="1:14" s="45" customFormat="1" ht="10.5" customHeight="1" hidden="1">
      <c r="A159" s="49">
        <v>311</v>
      </c>
      <c r="B159" s="72">
        <v>41</v>
      </c>
      <c r="C159" s="59" t="s">
        <v>59</v>
      </c>
      <c r="D159" s="59" t="s">
        <v>633</v>
      </c>
      <c r="E159" s="60"/>
      <c r="F159" s="59"/>
      <c r="G159" s="51">
        <f t="shared" si="12"/>
        <v>0</v>
      </c>
      <c r="H159" s="60"/>
      <c r="I159" s="60"/>
      <c r="J159" s="51">
        <f t="shared" si="17"/>
        <v>0</v>
      </c>
      <c r="K159" s="60"/>
      <c r="L159" s="60"/>
      <c r="M159" s="60"/>
      <c r="N159" s="60"/>
    </row>
    <row r="160" spans="1:14" s="45" customFormat="1" ht="10.5" customHeight="1">
      <c r="A160" s="49">
        <v>324</v>
      </c>
      <c r="B160" s="72">
        <v>42</v>
      </c>
      <c r="C160" s="59" t="s">
        <v>869</v>
      </c>
      <c r="D160" s="59" t="s">
        <v>870</v>
      </c>
      <c r="E160" s="60"/>
      <c r="F160" s="59">
        <v>21</v>
      </c>
      <c r="G160" s="51">
        <f>E160+F160</f>
        <v>21</v>
      </c>
      <c r="H160" s="60"/>
      <c r="I160" s="60">
        <v>21</v>
      </c>
      <c r="J160" s="51">
        <f>H160+I160</f>
        <v>21</v>
      </c>
      <c r="K160" s="60">
        <f>J160</f>
        <v>21</v>
      </c>
      <c r="L160" s="60">
        <f>K160</f>
        <v>21</v>
      </c>
      <c r="M160" s="60">
        <f>L160</f>
        <v>21</v>
      </c>
      <c r="N160" s="60">
        <f>M160</f>
        <v>21</v>
      </c>
    </row>
    <row r="161" spans="1:14" s="45" customFormat="1" ht="10.5" customHeight="1">
      <c r="A161" s="49">
        <v>319</v>
      </c>
      <c r="B161" s="72">
        <v>37</v>
      </c>
      <c r="C161" s="59" t="s">
        <v>591</v>
      </c>
      <c r="D161" s="59" t="s">
        <v>348</v>
      </c>
      <c r="E161" s="60"/>
      <c r="F161" s="59">
        <v>1604.27</v>
      </c>
      <c r="G161" s="51">
        <f>E161+F161</f>
        <v>1604.27</v>
      </c>
      <c r="H161" s="60"/>
      <c r="I161" s="60"/>
      <c r="J161" s="51">
        <f>J5/J160</f>
        <v>1636.4665873471379</v>
      </c>
      <c r="K161" s="51">
        <f>K5/K160</f>
        <v>1687.1877896227186</v>
      </c>
      <c r="L161" s="51">
        <f>L5/L160</f>
        <v>1739.5769518097648</v>
      </c>
      <c r="M161" s="51">
        <f>M5/M160</f>
        <v>1795.8584383160432</v>
      </c>
      <c r="N161" s="51">
        <f>N5/N160</f>
        <v>1827.1702193890233</v>
      </c>
    </row>
    <row r="162" spans="1:10" s="45" customFormat="1" ht="10.5" customHeight="1" hidden="1">
      <c r="A162" s="49">
        <v>320</v>
      </c>
      <c r="B162" s="72">
        <v>36</v>
      </c>
      <c r="C162" s="59" t="s">
        <v>871</v>
      </c>
      <c r="D162" s="59" t="s">
        <v>633</v>
      </c>
      <c r="E162" s="59"/>
      <c r="F162" s="59"/>
      <c r="G162" s="51">
        <f t="shared" si="12"/>
        <v>0</v>
      </c>
      <c r="H162" s="60"/>
      <c r="I162" s="60"/>
      <c r="J162" s="51">
        <f t="shared" si="17"/>
        <v>0</v>
      </c>
    </row>
    <row r="163" ht="15"/>
    <row r="164" spans="2:14" s="45" customFormat="1" ht="10.5" customHeight="1">
      <c r="B164" s="56" t="s">
        <v>872</v>
      </c>
      <c r="C164" s="56" t="s">
        <v>873</v>
      </c>
      <c r="D164" s="56"/>
      <c r="E164" s="56">
        <f aca="true" t="shared" si="18" ref="E164:N164">(E134*1)+(E133*1)+(E132*1)+(E129*1)+(E128*1)+(E127*1)+(E126*1)+(E125*1)+(E124*1)+(E123*1)+(E121*1)+(E120*1)+(E119*1)+(E117*1)+(E115*1)+(E113*1)+(E66*1)+(E65*1)+(E64*1)+(E63*1)+(E62*1)+(E9*1)+(E8*1)-E135</f>
        <v>278.77072263424</v>
      </c>
      <c r="F164" s="56">
        <f t="shared" si="18"/>
        <v>2791.6198238524807</v>
      </c>
      <c r="G164" s="56">
        <f t="shared" si="18"/>
        <v>3070.3905464867203</v>
      </c>
      <c r="H164" s="56">
        <f t="shared" si="18"/>
        <v>287.3081811438592</v>
      </c>
      <c r="I164" s="56">
        <f t="shared" si="18"/>
        <v>2765.153754966439</v>
      </c>
      <c r="J164" s="56">
        <f t="shared" si="18"/>
        <v>3052.4619361102978</v>
      </c>
      <c r="K164" s="56">
        <f t="shared" si="18"/>
        <v>3082.8640135547103</v>
      </c>
      <c r="L164" s="56">
        <f t="shared" si="18"/>
        <v>3114.4821740968982</v>
      </c>
      <c r="M164" s="56">
        <f t="shared" si="18"/>
        <v>3147.365061060774</v>
      </c>
      <c r="N164" s="56">
        <f t="shared" si="18"/>
        <v>3181.5632635032052</v>
      </c>
    </row>
    <row r="165" spans="2:14" s="45" customFormat="1" ht="10.5" customHeight="1">
      <c r="B165" s="62" t="s">
        <v>874</v>
      </c>
      <c r="C165" s="62" t="s">
        <v>875</v>
      </c>
      <c r="D165" s="62"/>
      <c r="E165" s="62">
        <f aca="true" t="shared" si="19" ref="E165:N165">(E116*1)+(E112*1)+(E111*1)+(E110*1)+(E109*1)+(E108*1)+(E95*1)+(E90*1)+(E89*1)+(E81*1)+(E57*1)+(E53*1)+(E49*1)+(E45*1)+(E41*1)</f>
        <v>2128.9182848</v>
      </c>
      <c r="F165" s="62">
        <f t="shared" si="19"/>
        <v>2182.9882496</v>
      </c>
      <c r="G165" s="62">
        <f t="shared" si="19"/>
        <v>4311.9065344</v>
      </c>
      <c r="H165" s="62">
        <f t="shared" si="19"/>
        <v>2201.2012064832</v>
      </c>
      <c r="I165" s="62">
        <f t="shared" si="19"/>
        <v>2297.6704100864004</v>
      </c>
      <c r="J165" s="62">
        <f t="shared" si="19"/>
        <v>4498.8716165696005</v>
      </c>
      <c r="K165" s="62">
        <f t="shared" si="19"/>
        <v>4676.662081232385</v>
      </c>
      <c r="L165" s="62">
        <f t="shared" si="19"/>
        <v>4852.59456521448</v>
      </c>
      <c r="M165" s="62">
        <f t="shared" si="19"/>
        <v>5032.7974975966345</v>
      </c>
      <c r="N165" s="62">
        <f t="shared" si="19"/>
        <v>5219.809507966375</v>
      </c>
    </row>
    <row r="166" spans="2:14" s="45" customFormat="1" ht="10.5" customHeight="1">
      <c r="B166" s="57" t="s">
        <v>876</v>
      </c>
      <c r="C166" s="57" t="s">
        <v>877</v>
      </c>
      <c r="D166" s="57"/>
      <c r="E166" s="57">
        <f aca="true" t="shared" si="20" ref="E166:N166">(E76*1)+(E72*1)+(E68*1)+(E28*1)+(E26*1)+(E24*1)+(E23*1)+(E22*1)+(E21*1)+(E20*1)+(E14*1)</f>
        <v>0</v>
      </c>
      <c r="F166" s="57">
        <f t="shared" si="20"/>
        <v>24948.46048886</v>
      </c>
      <c r="G166" s="57">
        <f t="shared" si="20"/>
        <v>24948.46048886</v>
      </c>
      <c r="H166" s="57">
        <f t="shared" si="20"/>
        <v>0</v>
      </c>
      <c r="I166" s="57">
        <f t="shared" si="20"/>
        <v>25698.702801609998</v>
      </c>
      <c r="J166" s="57">
        <f t="shared" si="20"/>
        <v>25698.702801609998</v>
      </c>
      <c r="K166" s="57">
        <f t="shared" si="20"/>
        <v>26517.71959997</v>
      </c>
      <c r="L166" s="57">
        <f t="shared" si="20"/>
        <v>27364.193445880883</v>
      </c>
      <c r="M166" s="57">
        <f t="shared" si="20"/>
        <v>28285.025011054193</v>
      </c>
      <c r="N166" s="57">
        <f t="shared" si="20"/>
        <v>28671.44861537758</v>
      </c>
    </row>
    <row r="167" spans="2:14" s="45" customFormat="1" ht="10.5" customHeight="1">
      <c r="B167" s="74" t="s">
        <v>878</v>
      </c>
      <c r="C167" s="74" t="s">
        <v>59</v>
      </c>
      <c r="D167" s="74"/>
      <c r="E167" s="74">
        <f aca="true" t="shared" si="21" ref="E167:N167">(E137*1)</f>
        <v>161.85</v>
      </c>
      <c r="F167" s="74">
        <f t="shared" si="21"/>
        <v>913.9399999999999</v>
      </c>
      <c r="G167" s="74">
        <f t="shared" si="21"/>
        <v>1075.79</v>
      </c>
      <c r="H167" s="74">
        <f t="shared" si="21"/>
        <v>167.60614</v>
      </c>
      <c r="I167" s="74">
        <f t="shared" si="21"/>
        <v>948.1558399999999</v>
      </c>
      <c r="J167" s="74">
        <f t="shared" si="21"/>
        <v>1115.76198</v>
      </c>
      <c r="K167" s="74">
        <f t="shared" si="21"/>
        <v>1153.69788732</v>
      </c>
      <c r="L167" s="74">
        <f t="shared" si="21"/>
        <v>1199.8458028128002</v>
      </c>
      <c r="M167" s="74">
        <f t="shared" si="21"/>
        <v>1247.839634925312</v>
      </c>
      <c r="N167" s="74">
        <f t="shared" si="21"/>
        <v>1297.7532203223248</v>
      </c>
    </row>
    <row r="168" spans="3:12" ht="15">
      <c r="C168" s="118" t="s">
        <v>929</v>
      </c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3:12" ht="15">
      <c r="C169" s="119" t="s">
        <v>930</v>
      </c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ht="11.25" customHeight="1">
      <c r="C170" s="75" t="s">
        <v>879</v>
      </c>
    </row>
    <row r="171" spans="3:10" ht="25.5" customHeight="1">
      <c r="C171" s="117" t="s">
        <v>880</v>
      </c>
      <c r="D171" s="117"/>
      <c r="E171" s="117"/>
      <c r="F171" s="117"/>
      <c r="G171" s="117"/>
      <c r="H171" s="117"/>
      <c r="I171" s="117"/>
      <c r="J171" s="117"/>
    </row>
    <row r="172" spans="3:10" ht="31.5" customHeight="1">
      <c r="C172" s="117" t="s">
        <v>881</v>
      </c>
      <c r="D172" s="117"/>
      <c r="E172" s="117"/>
      <c r="F172" s="117"/>
      <c r="G172" s="117"/>
      <c r="H172" s="117"/>
      <c r="I172" s="117"/>
      <c r="J172" s="117"/>
    </row>
  </sheetData>
  <sheetProtection/>
  <mergeCells count="7">
    <mergeCell ref="C1:H1"/>
    <mergeCell ref="E2:G2"/>
    <mergeCell ref="H2:J2"/>
    <mergeCell ref="C171:J171"/>
    <mergeCell ref="C172:J172"/>
    <mergeCell ref="C168:L168"/>
    <mergeCell ref="C169:L169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7" sqref="A17:J18"/>
    </sheetView>
  </sheetViews>
  <sheetFormatPr defaultColWidth="9.140625" defaultRowHeight="15"/>
  <cols>
    <col min="1" max="1" width="17.00390625" style="0" customWidth="1"/>
    <col min="2" max="2" width="19.140625" style="0" customWidth="1"/>
    <col min="3" max="3" width="16.8515625" style="0" customWidth="1"/>
    <col min="4" max="4" width="13.7109375" style="0" customWidth="1"/>
    <col min="5" max="5" width="12.8515625" style="0" customWidth="1"/>
    <col min="6" max="6" width="13.57421875" style="0" customWidth="1"/>
    <col min="7" max="7" width="10.28125" style="0" customWidth="1"/>
    <col min="8" max="8" width="11.8515625" style="0" customWidth="1"/>
    <col min="9" max="9" width="12.57421875" style="0" customWidth="1"/>
    <col min="10" max="10" width="15.421875" style="0" customWidth="1"/>
    <col min="11" max="11" width="13.7109375" style="0" customWidth="1"/>
  </cols>
  <sheetData>
    <row r="1" ht="15.75">
      <c r="H1" s="76" t="s">
        <v>915</v>
      </c>
    </row>
    <row r="2" spans="1:7" ht="16.5">
      <c r="A2" s="226" t="s">
        <v>916</v>
      </c>
      <c r="B2" s="226"/>
      <c r="C2" s="226"/>
      <c r="D2" s="226"/>
      <c r="E2" s="226"/>
      <c r="F2" s="226"/>
      <c r="G2" s="226"/>
    </row>
    <row r="3" spans="1:7" ht="15.75">
      <c r="A3" s="227" t="s">
        <v>522</v>
      </c>
      <c r="B3" s="227"/>
      <c r="C3" s="227"/>
      <c r="D3" s="227"/>
      <c r="E3" s="227"/>
      <c r="F3" s="227"/>
      <c r="G3" s="227"/>
    </row>
    <row r="4" spans="1:7" ht="16.5" customHeight="1">
      <c r="A4" s="23"/>
      <c r="B4" s="23"/>
      <c r="C4" s="23"/>
      <c r="D4" s="23"/>
      <c r="E4" s="23"/>
      <c r="F4" s="23"/>
      <c r="G4" s="23"/>
    </row>
    <row r="5" spans="1:10" ht="16.5">
      <c r="A5" s="77"/>
      <c r="B5" s="228" t="s">
        <v>611</v>
      </c>
      <c r="C5" s="228"/>
      <c r="D5" s="228"/>
      <c r="E5" s="228"/>
      <c r="F5" s="228"/>
      <c r="G5" s="228"/>
      <c r="H5" s="79"/>
      <c r="I5" s="79"/>
      <c r="J5" s="79"/>
    </row>
    <row r="6" spans="1:10" ht="15.75" customHeight="1">
      <c r="A6" s="77"/>
      <c r="B6" s="78"/>
      <c r="C6" s="78"/>
      <c r="D6" s="78"/>
      <c r="E6" s="78"/>
      <c r="F6" s="78"/>
      <c r="G6" s="78"/>
      <c r="H6" s="79"/>
      <c r="I6" s="79"/>
      <c r="J6" s="79"/>
    </row>
    <row r="7" spans="1:10" ht="15.75">
      <c r="A7" s="79"/>
      <c r="B7" s="79"/>
      <c r="C7" s="80"/>
      <c r="D7" s="79"/>
      <c r="E7" s="79"/>
      <c r="F7" s="79"/>
      <c r="G7" s="79"/>
      <c r="H7" s="81"/>
      <c r="I7" s="81"/>
      <c r="J7" s="81" t="s">
        <v>50</v>
      </c>
    </row>
    <row r="8" spans="1:10" ht="15.75">
      <c r="A8" s="218" t="s">
        <v>523</v>
      </c>
      <c r="B8" s="218" t="s">
        <v>524</v>
      </c>
      <c r="C8" s="218" t="s">
        <v>525</v>
      </c>
      <c r="D8" s="218" t="s">
        <v>526</v>
      </c>
      <c r="E8" s="218" t="s">
        <v>527</v>
      </c>
      <c r="F8" s="218" t="s">
        <v>528</v>
      </c>
      <c r="G8" s="218" t="s">
        <v>529</v>
      </c>
      <c r="H8" s="218"/>
      <c r="I8" s="218"/>
      <c r="J8" s="218"/>
    </row>
    <row r="9" spans="1:10" ht="15.75" customHeight="1">
      <c r="A9" s="218"/>
      <c r="B9" s="218"/>
      <c r="C9" s="218"/>
      <c r="D9" s="218"/>
      <c r="E9" s="218"/>
      <c r="F9" s="218"/>
      <c r="G9" s="82" t="s">
        <v>521</v>
      </c>
      <c r="H9" s="82" t="s">
        <v>596</v>
      </c>
      <c r="I9" s="82" t="s">
        <v>530</v>
      </c>
      <c r="J9" s="82" t="s">
        <v>531</v>
      </c>
    </row>
    <row r="10" spans="1:10" ht="15.75" customHeight="1">
      <c r="A10" s="83">
        <v>1</v>
      </c>
      <c r="B10" s="83">
        <v>2</v>
      </c>
      <c r="C10" s="83">
        <v>3</v>
      </c>
      <c r="D10" s="83">
        <v>4</v>
      </c>
      <c r="E10" s="84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</row>
    <row r="11" spans="1:10" ht="15">
      <c r="A11" s="222" t="s">
        <v>515</v>
      </c>
      <c r="B11" s="223"/>
      <c r="C11" s="223"/>
      <c r="D11" s="223"/>
      <c r="E11" s="223"/>
      <c r="F11" s="223"/>
      <c r="G11" s="223"/>
      <c r="H11" s="223"/>
      <c r="I11" s="223"/>
      <c r="J11" s="223"/>
    </row>
    <row r="12" spans="1:10" ht="15.75" customHeight="1">
      <c r="A12" s="85">
        <f>'Баланс мес'!H7</f>
        <v>23.39</v>
      </c>
      <c r="B12" s="85">
        <f>'Баланс мес'!I7</f>
        <v>0</v>
      </c>
      <c r="C12" s="85">
        <f>'Баланс мес'!J7</f>
        <v>0.64</v>
      </c>
      <c r="D12" s="85">
        <f>'Баланс мес'!K7</f>
        <v>22.75</v>
      </c>
      <c r="E12" s="85">
        <f>'Баланс мес'!L7</f>
        <v>1.7500000000000002</v>
      </c>
      <c r="F12" s="86">
        <f>SUM(F14:F16)</f>
        <v>3.05</v>
      </c>
      <c r="G12" s="85">
        <f>SUM(G14:G16)</f>
        <v>0</v>
      </c>
      <c r="H12" s="85">
        <f>SUM(H14:H16)</f>
        <v>0</v>
      </c>
      <c r="I12" s="85">
        <f>SUM(I14:I16)</f>
        <v>3.05</v>
      </c>
      <c r="J12" s="85">
        <f>SUM(J14:J16)</f>
        <v>17.950000000000003</v>
      </c>
    </row>
    <row r="13" spans="1:10" ht="15.75" customHeight="1">
      <c r="A13" s="219" t="s">
        <v>917</v>
      </c>
      <c r="B13" s="220"/>
      <c r="C13" s="220"/>
      <c r="D13" s="220"/>
      <c r="E13" s="221"/>
      <c r="F13" s="85">
        <f>SUM(G13:I13)</f>
        <v>0</v>
      </c>
      <c r="G13" s="85">
        <f>'Баланс мес'!S7</f>
        <v>0</v>
      </c>
      <c r="H13" s="85">
        <f>'Баланс мес'!X7</f>
        <v>0</v>
      </c>
      <c r="I13" s="85">
        <f>'Баланс мес'!AE7</f>
        <v>0</v>
      </c>
      <c r="J13" s="82" t="s">
        <v>918</v>
      </c>
    </row>
    <row r="14" spans="1:10" ht="15.75" customHeight="1">
      <c r="A14" s="220" t="s">
        <v>919</v>
      </c>
      <c r="B14" s="220"/>
      <c r="C14" s="220"/>
      <c r="D14" s="220"/>
      <c r="E14" s="221"/>
      <c r="F14" s="85">
        <f>'Баланс мес'!M7</f>
        <v>3.05</v>
      </c>
      <c r="G14" s="85">
        <f>'Баланс мес'!R7</f>
        <v>0</v>
      </c>
      <c r="H14" s="87">
        <f>'Баланс мес'!W7</f>
        <v>0</v>
      </c>
      <c r="I14" s="85">
        <f>'Баланс мес'!AD7</f>
        <v>3.05</v>
      </c>
      <c r="J14" s="224">
        <f>'Баланс мес'!AK7</f>
        <v>7.603</v>
      </c>
    </row>
    <row r="15" spans="1:10" ht="16.5" customHeight="1">
      <c r="A15" s="220" t="s">
        <v>920</v>
      </c>
      <c r="B15" s="220"/>
      <c r="C15" s="220"/>
      <c r="D15" s="220"/>
      <c r="E15" s="221"/>
      <c r="F15" s="85">
        <f>'Баланс мес'!O7</f>
        <v>0</v>
      </c>
      <c r="G15" s="85">
        <f>'Баланс мес'!T7</f>
        <v>0</v>
      </c>
      <c r="H15" s="87">
        <f>'Баланс мес'!Z7</f>
        <v>0</v>
      </c>
      <c r="I15" s="85">
        <f>'Баланс мес'!AF7</f>
        <v>0</v>
      </c>
      <c r="J15" s="225"/>
    </row>
    <row r="16" spans="1:10" ht="15.75">
      <c r="A16" s="219" t="s">
        <v>921</v>
      </c>
      <c r="B16" s="220"/>
      <c r="C16" s="220"/>
      <c r="D16" s="220"/>
      <c r="E16" s="221"/>
      <c r="F16" s="85">
        <f>'Баланс мес'!P7</f>
        <v>0</v>
      </c>
      <c r="G16" s="85">
        <f>'Баланс мес'!U7</f>
        <v>0</v>
      </c>
      <c r="H16" s="87">
        <v>0</v>
      </c>
      <c r="I16" s="85">
        <f>'Баланс мес'!AG7</f>
        <v>0</v>
      </c>
      <c r="J16" s="85">
        <f>'Баланс мес'!AJ7</f>
        <v>10.347000000000001</v>
      </c>
    </row>
    <row r="17" spans="1:10" ht="15.75" customHeight="1">
      <c r="A17" s="118" t="s">
        <v>929</v>
      </c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 ht="15.75" customHeight="1">
      <c r="A18" s="119" t="s">
        <v>930</v>
      </c>
      <c r="B18" s="119"/>
      <c r="C18" s="119"/>
      <c r="D18" s="119"/>
      <c r="E18" s="119"/>
      <c r="F18" s="119"/>
      <c r="G18" s="119"/>
      <c r="H18" s="119"/>
      <c r="I18" s="119"/>
      <c r="J18" s="119"/>
    </row>
    <row r="19" ht="15.75" customHeight="1"/>
  </sheetData>
  <sheetProtection/>
  <mergeCells count="18">
    <mergeCell ref="A17:J17"/>
    <mergeCell ref="A18:J18"/>
    <mergeCell ref="A2:G2"/>
    <mergeCell ref="A3:G3"/>
    <mergeCell ref="B5:G5"/>
    <mergeCell ref="A8:A9"/>
    <mergeCell ref="B8:B9"/>
    <mergeCell ref="C8:C9"/>
    <mergeCell ref="D8:D9"/>
    <mergeCell ref="E8:E9"/>
    <mergeCell ref="F8:F9"/>
    <mergeCell ref="G8:J8"/>
    <mergeCell ref="A16:E16"/>
    <mergeCell ref="A13:E13"/>
    <mergeCell ref="A14:E14"/>
    <mergeCell ref="A11:J11"/>
    <mergeCell ref="J14:J15"/>
    <mergeCell ref="A15:E15"/>
  </mergeCells>
  <dataValidations count="1">
    <dataValidation type="list" allowBlank="1" showInputMessage="1" showErrorMessage="1" sqref="C5:C6">
      <formula1>"Общая, Упрощенная, Освобождены от уплаты НДС"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zoomScalePageLayoutView="0" workbookViewId="0" topLeftCell="A1">
      <selection activeCell="M26" sqref="M26"/>
    </sheetView>
  </sheetViews>
  <sheetFormatPr defaultColWidth="9.140625" defaultRowHeight="15"/>
  <cols>
    <col min="2" max="8" width="0" style="0" hidden="1" customWidth="1"/>
    <col min="9" max="9" width="9.57421875" style="0" hidden="1" customWidth="1"/>
    <col min="10" max="10" width="10.57421875" style="0" hidden="1" customWidth="1"/>
    <col min="11" max="11" width="15.421875" style="0" customWidth="1"/>
    <col min="12" max="12" width="11.28125" style="0" hidden="1" customWidth="1"/>
    <col min="13" max="13" width="15.7109375" style="0" customWidth="1"/>
    <col min="14" max="14" width="12.7109375" style="0" customWidth="1"/>
    <col min="15" max="15" width="12.140625" style="0" customWidth="1"/>
    <col min="16" max="16" width="12.00390625" style="0" customWidth="1"/>
    <col min="17" max="17" width="12.8515625" style="0" customWidth="1"/>
    <col min="18" max="18" width="12.421875" style="0" customWidth="1"/>
    <col min="19" max="19" width="12.8515625" style="0" customWidth="1"/>
    <col min="20" max="20" width="11.421875" style="0" customWidth="1"/>
  </cols>
  <sheetData>
    <row r="2" spans="11:19" ht="32.25" customHeight="1">
      <c r="K2" s="241" t="s">
        <v>455</v>
      </c>
      <c r="L2" s="241"/>
      <c r="M2" s="241"/>
      <c r="N2" s="241"/>
      <c r="O2" s="241"/>
      <c r="P2" s="241"/>
      <c r="Q2" s="241"/>
      <c r="R2" s="241"/>
      <c r="S2" s="241"/>
    </row>
    <row r="3" spans="11:19" ht="15">
      <c r="K3" s="24"/>
      <c r="L3" s="24"/>
      <c r="M3" s="24"/>
      <c r="N3" s="24"/>
      <c r="O3" s="24"/>
      <c r="P3" s="24"/>
      <c r="Q3" s="24"/>
      <c r="R3" s="24"/>
      <c r="S3" s="24"/>
    </row>
    <row r="4" spans="1:15" ht="15">
      <c r="A4" s="242"/>
      <c r="B4" s="243"/>
      <c r="C4" s="243"/>
      <c r="D4" s="243"/>
      <c r="E4" s="243"/>
      <c r="F4" s="243"/>
      <c r="G4" s="243"/>
      <c r="H4" s="244"/>
      <c r="I4" s="244"/>
      <c r="J4" s="244"/>
      <c r="K4" s="245"/>
      <c r="L4" s="245"/>
      <c r="M4" s="25"/>
      <c r="N4" s="26"/>
      <c r="O4" s="26"/>
    </row>
    <row r="5" spans="1:20" ht="24.75" customHeight="1">
      <c r="A5" s="233" t="s">
        <v>456</v>
      </c>
      <c r="B5" s="233" t="s">
        <v>457</v>
      </c>
      <c r="C5" s="233" t="s">
        <v>458</v>
      </c>
      <c r="D5" s="233" t="s">
        <v>459</v>
      </c>
      <c r="E5" s="233" t="s">
        <v>460</v>
      </c>
      <c r="F5" s="233" t="s">
        <v>461</v>
      </c>
      <c r="G5" s="233"/>
      <c r="H5" s="233"/>
      <c r="I5" s="233" t="s">
        <v>462</v>
      </c>
      <c r="J5" s="234"/>
      <c r="K5" s="233" t="s">
        <v>463</v>
      </c>
      <c r="L5" s="233"/>
      <c r="M5" s="233"/>
      <c r="N5" s="235" t="s">
        <v>464</v>
      </c>
      <c r="O5" s="237" t="s">
        <v>108</v>
      </c>
      <c r="P5" s="238"/>
      <c r="Q5" s="233" t="s">
        <v>465</v>
      </c>
      <c r="R5" s="237" t="s">
        <v>108</v>
      </c>
      <c r="S5" s="238"/>
      <c r="T5" s="239" t="s">
        <v>466</v>
      </c>
    </row>
    <row r="6" spans="1:20" ht="178.5">
      <c r="A6" s="233"/>
      <c r="B6" s="233"/>
      <c r="C6" s="233"/>
      <c r="D6" s="233"/>
      <c r="E6" s="233"/>
      <c r="F6" s="27" t="s">
        <v>467</v>
      </c>
      <c r="G6" s="27" t="s">
        <v>468</v>
      </c>
      <c r="H6" s="27" t="s">
        <v>469</v>
      </c>
      <c r="I6" s="27" t="s">
        <v>468</v>
      </c>
      <c r="J6" s="27" t="s">
        <v>469</v>
      </c>
      <c r="K6" s="27" t="s">
        <v>470</v>
      </c>
      <c r="L6" s="27" t="s">
        <v>469</v>
      </c>
      <c r="M6" s="27" t="s">
        <v>471</v>
      </c>
      <c r="N6" s="236"/>
      <c r="O6" s="27" t="s">
        <v>472</v>
      </c>
      <c r="P6" s="27" t="s">
        <v>473</v>
      </c>
      <c r="Q6" s="240"/>
      <c r="R6" s="27" t="s">
        <v>474</v>
      </c>
      <c r="S6" s="27" t="s">
        <v>475</v>
      </c>
      <c r="T6" s="239"/>
    </row>
    <row r="7" spans="1:20" ht="15">
      <c r="A7" s="27">
        <v>1</v>
      </c>
      <c r="B7" s="27"/>
      <c r="C7" s="27"/>
      <c r="D7" s="27"/>
      <c r="E7" s="27"/>
      <c r="F7" s="27"/>
      <c r="G7" s="27"/>
      <c r="H7" s="27"/>
      <c r="I7" s="27"/>
      <c r="J7" s="27"/>
      <c r="K7" s="27">
        <v>2</v>
      </c>
      <c r="L7" s="27"/>
      <c r="M7" s="27">
        <v>3</v>
      </c>
      <c r="N7" s="27">
        <v>4</v>
      </c>
      <c r="O7" s="27">
        <v>5</v>
      </c>
      <c r="P7" s="27">
        <v>6</v>
      </c>
      <c r="Q7" s="21">
        <v>7</v>
      </c>
      <c r="R7" s="21">
        <v>8</v>
      </c>
      <c r="S7" s="21">
        <v>9</v>
      </c>
      <c r="T7" s="21">
        <v>10</v>
      </c>
    </row>
    <row r="8" spans="1:20" ht="15">
      <c r="A8" s="229" t="s">
        <v>476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1"/>
      <c r="O8" s="231"/>
      <c r="P8" s="231"/>
      <c r="Q8" s="231"/>
      <c r="R8" s="231"/>
      <c r="S8" s="231"/>
      <c r="T8" s="232"/>
    </row>
    <row r="9" spans="1:20" ht="15">
      <c r="A9" s="28">
        <v>1</v>
      </c>
      <c r="B9" s="28">
        <v>82557.38</v>
      </c>
      <c r="C9" s="28">
        <v>2489.75</v>
      </c>
      <c r="D9" s="28">
        <f>146.6*(B9+C9)</f>
        <v>12467909.258</v>
      </c>
      <c r="E9" s="29">
        <f>D9*0.4644*24*210/1000000</f>
        <v>29182.08917945261</v>
      </c>
      <c r="F9" s="29">
        <f>E9/(B9*7)</f>
        <v>0.05049663498016706</v>
      </c>
      <c r="G9" s="30">
        <f aca="true" t="shared" si="0" ref="G9:G15">F9*7</f>
        <v>0.3534764448611694</v>
      </c>
      <c r="H9" s="31">
        <f aca="true" t="shared" si="1" ref="H9:H15">G9*B9</f>
        <v>29182.08917945261</v>
      </c>
      <c r="I9" s="29">
        <f aca="true" t="shared" si="2" ref="I9:I15">E9/(B9+C9)</f>
        <v>0.3431284416</v>
      </c>
      <c r="J9" s="29">
        <f>I9*B9</f>
        <v>28327.78514197901</v>
      </c>
      <c r="K9" s="29">
        <v>0.3431284416</v>
      </c>
      <c r="L9" s="29">
        <f>K9*B9</f>
        <v>28327.78514197901</v>
      </c>
      <c r="M9" s="29">
        <f>K9/7</f>
        <v>0.0490183488</v>
      </c>
      <c r="N9" s="32"/>
      <c r="O9" s="33"/>
      <c r="P9" s="22"/>
      <c r="Q9" s="22"/>
      <c r="R9" s="22"/>
      <c r="S9" s="22"/>
      <c r="T9" s="22"/>
    </row>
    <row r="10" spans="1:20" ht="15">
      <c r="A10" s="28">
        <v>2</v>
      </c>
      <c r="B10" s="28">
        <v>1226388.04</v>
      </c>
      <c r="C10" s="28">
        <v>126217.9</v>
      </c>
      <c r="D10" s="28">
        <f>136.2*(B10+C10)</f>
        <v>184224929.02799997</v>
      </c>
      <c r="E10" s="29">
        <f aca="true" t="shared" si="3" ref="E10:E15">D10*0.4644*24*210/1000000</f>
        <v>431192.44748464</v>
      </c>
      <c r="F10" s="29">
        <f aca="true" t="shared" si="4" ref="F10:F15">E10/(B10*7)</f>
        <v>0.05022792057661805</v>
      </c>
      <c r="G10" s="30">
        <f t="shared" si="0"/>
        <v>0.3515954440363263</v>
      </c>
      <c r="H10" s="31">
        <f t="shared" si="1"/>
        <v>431192.44748463994</v>
      </c>
      <c r="I10" s="29">
        <f t="shared" si="2"/>
        <v>0.31878645119999993</v>
      </c>
      <c r="J10" s="29">
        <f aca="true" t="shared" si="5" ref="J10:J15">I10*B10</f>
        <v>390955.89106572355</v>
      </c>
      <c r="K10" s="29">
        <v>0.31878645119999993</v>
      </c>
      <c r="L10" s="29">
        <f aca="true" t="shared" si="6" ref="L10:L15">K10*B10</f>
        <v>390955.89106572355</v>
      </c>
      <c r="M10" s="29">
        <f aca="true" t="shared" si="7" ref="M10:M15">K10/7</f>
        <v>0.04554092159999999</v>
      </c>
      <c r="N10" s="32"/>
      <c r="O10" s="33"/>
      <c r="P10" s="22"/>
      <c r="Q10" s="22"/>
      <c r="R10" s="22"/>
      <c r="S10" s="22"/>
      <c r="T10" s="22"/>
    </row>
    <row r="11" spans="1:20" ht="15">
      <c r="A11" s="34">
        <v>41732</v>
      </c>
      <c r="B11" s="28">
        <f>405430.41+724987.3</f>
        <v>1130417.71</v>
      </c>
      <c r="C11" s="28">
        <f>49267.26+83393.94</f>
        <v>132661.2</v>
      </c>
      <c r="D11" s="28">
        <f>84.2*(B11+C11)</f>
        <v>106351244.222</v>
      </c>
      <c r="E11" s="29">
        <f t="shared" si="3"/>
        <v>248923.1697961519</v>
      </c>
      <c r="F11" s="29">
        <f t="shared" si="4"/>
        <v>0.031457798753012904</v>
      </c>
      <c r="G11" s="30">
        <f t="shared" si="0"/>
        <v>0.22020459127109032</v>
      </c>
      <c r="H11" s="31">
        <f t="shared" si="1"/>
        <v>248923.1697961519</v>
      </c>
      <c r="I11" s="29">
        <f t="shared" si="2"/>
        <v>0.19707649920000003</v>
      </c>
      <c r="J11" s="29">
        <f t="shared" si="5"/>
        <v>222778.76492048087</v>
      </c>
      <c r="K11" s="29">
        <v>0.1932</v>
      </c>
      <c r="L11" s="29">
        <f t="shared" si="6"/>
        <v>218396.701572</v>
      </c>
      <c r="M11" s="29">
        <f t="shared" si="7"/>
        <v>0.027600000000000003</v>
      </c>
      <c r="N11" s="32"/>
      <c r="O11" s="33"/>
      <c r="P11" s="22"/>
      <c r="Q11" s="22"/>
      <c r="R11" s="22"/>
      <c r="S11" s="22"/>
      <c r="T11" s="22"/>
    </row>
    <row r="12" spans="1:20" ht="15">
      <c r="A12" s="35">
        <v>41887</v>
      </c>
      <c r="B12" s="28">
        <f>7184251.21+152508.39+107453.1+2133510.1</f>
        <v>9577722.799999999</v>
      </c>
      <c r="C12" s="28">
        <f>834171.14+16074.7+5922.5+326141.52</f>
        <v>1182309.8599999999</v>
      </c>
      <c r="D12" s="28">
        <f>70.2*(B12+C12)</f>
        <v>755354292.7319999</v>
      </c>
      <c r="E12" s="29">
        <f t="shared" si="3"/>
        <v>1767964.1290654934</v>
      </c>
      <c r="F12" s="29">
        <f t="shared" si="4"/>
        <v>0.026370183124553716</v>
      </c>
      <c r="G12" s="30">
        <f t="shared" si="0"/>
        <v>0.184591281871876</v>
      </c>
      <c r="H12" s="31">
        <f t="shared" si="1"/>
        <v>1767964.1290654934</v>
      </c>
      <c r="I12" s="29">
        <f t="shared" si="2"/>
        <v>0.1643084352</v>
      </c>
      <c r="J12" s="29">
        <f t="shared" si="5"/>
        <v>1573700.6460473624</v>
      </c>
      <c r="K12" s="29">
        <v>0.18</v>
      </c>
      <c r="L12" s="29">
        <f t="shared" si="6"/>
        <v>1723990.1039999998</v>
      </c>
      <c r="M12" s="29">
        <f t="shared" si="7"/>
        <v>0.025714285714285714</v>
      </c>
      <c r="N12" s="32"/>
      <c r="O12" s="33"/>
      <c r="P12" s="22"/>
      <c r="Q12" s="22"/>
      <c r="R12" s="22"/>
      <c r="S12" s="22"/>
      <c r="T12" s="22"/>
    </row>
    <row r="13" spans="1:20" ht="15">
      <c r="A13" s="36">
        <v>10</v>
      </c>
      <c r="B13" s="28">
        <f>69199.8+142830.8</f>
        <v>212030.59999999998</v>
      </c>
      <c r="C13" s="28">
        <f>13358.9+31311</f>
        <v>44669.9</v>
      </c>
      <c r="D13" s="28">
        <f>67.2*(B13+C13)</f>
        <v>17250273.599999998</v>
      </c>
      <c r="E13" s="29">
        <f t="shared" si="3"/>
        <v>40375.57638159359</v>
      </c>
      <c r="F13" s="29">
        <f t="shared" si="4"/>
        <v>0.027203335193527727</v>
      </c>
      <c r="G13" s="30">
        <f t="shared" si="0"/>
        <v>0.1904233463546941</v>
      </c>
      <c r="H13" s="31">
        <f t="shared" si="1"/>
        <v>40375.5763815936</v>
      </c>
      <c r="I13" s="29">
        <f t="shared" si="2"/>
        <v>0.1572867072</v>
      </c>
      <c r="J13" s="29">
        <f t="shared" si="5"/>
        <v>33349.59489964032</v>
      </c>
      <c r="K13" s="29">
        <v>0.19</v>
      </c>
      <c r="L13" s="29">
        <f t="shared" si="6"/>
        <v>40285.814</v>
      </c>
      <c r="M13" s="29">
        <f t="shared" si="7"/>
        <v>0.027142857142857142</v>
      </c>
      <c r="N13" s="32"/>
      <c r="O13" s="33"/>
      <c r="P13" s="22"/>
      <c r="Q13" s="22"/>
      <c r="R13" s="22"/>
      <c r="S13" s="22"/>
      <c r="T13" s="22"/>
    </row>
    <row r="14" spans="1:20" ht="15">
      <c r="A14" s="28">
        <v>13</v>
      </c>
      <c r="B14" s="28">
        <v>8040.4</v>
      </c>
      <c r="C14" s="28">
        <v>1631.2</v>
      </c>
      <c r="D14" s="28">
        <f>68.4*(B14+C14)</f>
        <v>661537.4400000001</v>
      </c>
      <c r="E14" s="29">
        <f t="shared" si="3"/>
        <v>1548.3786551654398</v>
      </c>
      <c r="F14" s="29">
        <f t="shared" si="4"/>
        <v>0.0275106898584548</v>
      </c>
      <c r="G14" s="30">
        <f t="shared" si="0"/>
        <v>0.1925748290091836</v>
      </c>
      <c r="H14" s="31">
        <f t="shared" si="1"/>
        <v>1548.3786551654398</v>
      </c>
      <c r="I14" s="29">
        <f t="shared" si="2"/>
        <v>0.16009539839999998</v>
      </c>
      <c r="J14" s="29">
        <f t="shared" si="5"/>
        <v>1287.2310412953598</v>
      </c>
      <c r="K14" s="29">
        <v>0.1925748290091836</v>
      </c>
      <c r="L14" s="29">
        <f t="shared" si="6"/>
        <v>1548.3786551654398</v>
      </c>
      <c r="M14" s="29">
        <f t="shared" si="7"/>
        <v>0.0275106898584548</v>
      </c>
      <c r="N14" s="32"/>
      <c r="O14" s="33"/>
      <c r="P14" s="22"/>
      <c r="Q14" s="22"/>
      <c r="R14" s="22"/>
      <c r="S14" s="22"/>
      <c r="T14" s="22"/>
    </row>
    <row r="15" spans="1:20" ht="15">
      <c r="A15" s="28">
        <v>14</v>
      </c>
      <c r="B15" s="28">
        <v>12904.1</v>
      </c>
      <c r="C15" s="28">
        <v>2754.4</v>
      </c>
      <c r="D15" s="28">
        <f>69.8*(B15+C15)</f>
        <v>1092963.3</v>
      </c>
      <c r="E15" s="29">
        <f t="shared" si="3"/>
        <v>2558.1636688608</v>
      </c>
      <c r="F15" s="29">
        <f t="shared" si="4"/>
        <v>0.028320607612650244</v>
      </c>
      <c r="G15" s="30">
        <f t="shared" si="0"/>
        <v>0.19824425328855172</v>
      </c>
      <c r="H15" s="31">
        <f t="shared" si="1"/>
        <v>2558.1636688608005</v>
      </c>
      <c r="I15" s="29">
        <f t="shared" si="2"/>
        <v>0.1633722048</v>
      </c>
      <c r="J15" s="29">
        <f t="shared" si="5"/>
        <v>2108.1712679596803</v>
      </c>
      <c r="K15" s="29">
        <v>0.193</v>
      </c>
      <c r="L15" s="29">
        <f t="shared" si="6"/>
        <v>2490.4913</v>
      </c>
      <c r="M15" s="29">
        <f t="shared" si="7"/>
        <v>0.027571428571428573</v>
      </c>
      <c r="N15" s="32"/>
      <c r="O15" s="33"/>
      <c r="P15" s="22"/>
      <c r="Q15" s="22"/>
      <c r="R15" s="22"/>
      <c r="S15" s="22"/>
      <c r="T15" s="22"/>
    </row>
    <row r="16" spans="1:20" ht="15">
      <c r="A16" s="229" t="s">
        <v>477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1"/>
      <c r="O16" s="231"/>
      <c r="P16" s="231"/>
      <c r="Q16" s="231"/>
      <c r="R16" s="231"/>
      <c r="S16" s="231"/>
      <c r="T16" s="232"/>
    </row>
    <row r="17" spans="1:20" ht="15">
      <c r="A17" s="37">
        <v>2</v>
      </c>
      <c r="B17" s="28">
        <f>1816.2+6397.8</f>
        <v>8214</v>
      </c>
      <c r="C17" s="28">
        <f>336.5+996.3</f>
        <v>1332.8</v>
      </c>
      <c r="D17" s="28">
        <f>45*(B17+C17)</f>
        <v>429605.99999999994</v>
      </c>
      <c r="E17" s="29">
        <f aca="true" t="shared" si="8" ref="E17:E22">D17*0.4644*24*210/1000000</f>
        <v>1005.5254930559998</v>
      </c>
      <c r="F17" s="29">
        <f aca="true" t="shared" si="9" ref="F17:F22">E17/(B17*7)</f>
        <v>0.0174880081577794</v>
      </c>
      <c r="G17" s="30">
        <f aca="true" t="shared" si="10" ref="G17:G22">F17*7</f>
        <v>0.1224160571044558</v>
      </c>
      <c r="H17" s="31">
        <f aca="true" t="shared" si="11" ref="H17:H22">G17*B17</f>
        <v>1005.525493056</v>
      </c>
      <c r="I17" s="29">
        <f aca="true" t="shared" si="12" ref="I17:I22">E17/(B17+C17)</f>
        <v>0.10532591999999999</v>
      </c>
      <c r="J17" s="29">
        <f aca="true" t="shared" si="13" ref="J17:J22">I17*B17</f>
        <v>865.1471068799999</v>
      </c>
      <c r="K17" s="29">
        <v>0.1224160571044558</v>
      </c>
      <c r="L17" s="29">
        <f aca="true" t="shared" si="14" ref="L17:L22">K17*B17</f>
        <v>1005.525493056</v>
      </c>
      <c r="M17" s="29">
        <f aca="true" t="shared" si="15" ref="M17:M22">K17/7</f>
        <v>0.0174880081577794</v>
      </c>
      <c r="N17" s="32"/>
      <c r="O17" s="33"/>
      <c r="P17" s="22"/>
      <c r="Q17" s="22"/>
      <c r="R17" s="22"/>
      <c r="S17" s="22"/>
      <c r="T17" s="22"/>
    </row>
    <row r="18" spans="1:20" ht="15">
      <c r="A18" s="38">
        <v>4</v>
      </c>
      <c r="B18" s="28">
        <f>2240.8+306557.76</f>
        <v>308798.56</v>
      </c>
      <c r="C18" s="28">
        <f>146.7+33365.57</f>
        <v>33512.27</v>
      </c>
      <c r="D18" s="28">
        <f>38.6*(B18+C18)</f>
        <v>13213198.038</v>
      </c>
      <c r="E18" s="29">
        <f t="shared" si="8"/>
        <v>30926.49421098989</v>
      </c>
      <c r="F18" s="29">
        <f t="shared" si="9"/>
        <v>0.01430729016861343</v>
      </c>
      <c r="G18" s="30">
        <f t="shared" si="10"/>
        <v>0.10015103118029402</v>
      </c>
      <c r="H18" s="31">
        <f t="shared" si="11"/>
        <v>30926.49421098989</v>
      </c>
      <c r="I18" s="29">
        <f t="shared" si="12"/>
        <v>0.0903462336</v>
      </c>
      <c r="J18" s="29">
        <f t="shared" si="13"/>
        <v>27898.786837103617</v>
      </c>
      <c r="K18" s="29">
        <v>0.10015103118029402</v>
      </c>
      <c r="L18" s="29">
        <f t="shared" si="14"/>
        <v>30926.49421098989</v>
      </c>
      <c r="M18" s="29">
        <f t="shared" si="15"/>
        <v>0.01430729016861343</v>
      </c>
      <c r="N18" s="32"/>
      <c r="O18" s="33"/>
      <c r="P18" s="22"/>
      <c r="Q18" s="22"/>
      <c r="R18" s="22"/>
      <c r="S18" s="22"/>
      <c r="T18" s="22"/>
    </row>
    <row r="19" spans="1:20" ht="15">
      <c r="A19" s="39">
        <v>6</v>
      </c>
      <c r="B19" s="28">
        <f>72589.64+33157.94</f>
        <v>105747.58</v>
      </c>
      <c r="C19" s="28">
        <f>6087.6+2634.9</f>
        <v>8722.5</v>
      </c>
      <c r="D19" s="28">
        <f>36.2*(B19+C19)</f>
        <v>4143816.896</v>
      </c>
      <c r="E19" s="29">
        <f t="shared" si="8"/>
        <v>9698.918375172096</v>
      </c>
      <c r="F19" s="29">
        <f t="shared" si="9"/>
        <v>0.013102519867421343</v>
      </c>
      <c r="G19" s="30">
        <f t="shared" si="10"/>
        <v>0.09171763907194941</v>
      </c>
      <c r="H19" s="31">
        <f t="shared" si="11"/>
        <v>9698.918375172096</v>
      </c>
      <c r="I19" s="29">
        <f t="shared" si="12"/>
        <v>0.0847288512</v>
      </c>
      <c r="J19" s="29">
        <f t="shared" si="13"/>
        <v>8959.870970580096</v>
      </c>
      <c r="K19" s="29">
        <v>0.09171763907194941</v>
      </c>
      <c r="L19" s="29">
        <f t="shared" si="14"/>
        <v>9698.918375172096</v>
      </c>
      <c r="M19" s="29">
        <f t="shared" si="15"/>
        <v>0.013102519867421345</v>
      </c>
      <c r="N19" s="32"/>
      <c r="O19" s="33"/>
      <c r="P19" s="22"/>
      <c r="Q19" s="22"/>
      <c r="R19" s="22"/>
      <c r="S19" s="22"/>
      <c r="T19" s="22"/>
    </row>
    <row r="20" spans="1:20" ht="15">
      <c r="A20" s="40">
        <v>8</v>
      </c>
      <c r="B20" s="28">
        <f>11302.7+418640.64</f>
        <v>429943.34</v>
      </c>
      <c r="C20" s="28">
        <f>801.2+56456.9</f>
        <v>57258.1</v>
      </c>
      <c r="D20" s="28">
        <f>34.2*(B20+C20)</f>
        <v>16662289.248000002</v>
      </c>
      <c r="E20" s="29">
        <f t="shared" si="8"/>
        <v>38999.354318926846</v>
      </c>
      <c r="F20" s="29">
        <f t="shared" si="9"/>
        <v>0.012958303601761253</v>
      </c>
      <c r="G20" s="30">
        <f t="shared" si="10"/>
        <v>0.09070812521232877</v>
      </c>
      <c r="H20" s="31">
        <f t="shared" si="11"/>
        <v>38999.35431892684</v>
      </c>
      <c r="I20" s="29">
        <f t="shared" si="12"/>
        <v>0.08004769919999999</v>
      </c>
      <c r="J20" s="29">
        <f t="shared" si="13"/>
        <v>34415.975153363324</v>
      </c>
      <c r="K20" s="29">
        <v>0.09070812521232877</v>
      </c>
      <c r="L20" s="29">
        <f t="shared" si="14"/>
        <v>38999.35431892684</v>
      </c>
      <c r="M20" s="29">
        <f t="shared" si="15"/>
        <v>0.012958303601761253</v>
      </c>
      <c r="N20" s="32"/>
      <c r="O20" s="33"/>
      <c r="P20" s="22"/>
      <c r="Q20" s="22"/>
      <c r="R20" s="22"/>
      <c r="S20" s="22"/>
      <c r="T20" s="22"/>
    </row>
    <row r="21" spans="1:20" ht="15">
      <c r="A21" s="41">
        <v>10</v>
      </c>
      <c r="B21" s="28">
        <v>84032.93</v>
      </c>
      <c r="C21" s="28">
        <v>14350.24</v>
      </c>
      <c r="D21" s="28">
        <f>32.2*(B21+C21)</f>
        <v>3167938.074</v>
      </c>
      <c r="E21" s="29">
        <f t="shared" si="8"/>
        <v>7414.799825490623</v>
      </c>
      <c r="F21" s="29">
        <f t="shared" si="9"/>
        <v>0.01260526222193171</v>
      </c>
      <c r="G21" s="30">
        <f t="shared" si="10"/>
        <v>0.08823683555352196</v>
      </c>
      <c r="H21" s="31">
        <f t="shared" si="11"/>
        <v>7414.7998254906215</v>
      </c>
      <c r="I21" s="29">
        <f t="shared" si="12"/>
        <v>0.0753665472</v>
      </c>
      <c r="J21" s="29">
        <f t="shared" si="13"/>
        <v>6333.271785199295</v>
      </c>
      <c r="K21" s="29">
        <v>0.08823683555352196</v>
      </c>
      <c r="L21" s="29">
        <f t="shared" si="14"/>
        <v>7414.7998254906215</v>
      </c>
      <c r="M21" s="29">
        <f t="shared" si="15"/>
        <v>0.01260526222193171</v>
      </c>
      <c r="N21" s="32"/>
      <c r="O21" s="33"/>
      <c r="P21" s="22"/>
      <c r="Q21" s="22"/>
      <c r="R21" s="22"/>
      <c r="S21" s="22"/>
      <c r="T21" s="22"/>
    </row>
    <row r="22" spans="1:20" ht="26.25">
      <c r="A22" s="42" t="s">
        <v>478</v>
      </c>
      <c r="B22" s="28">
        <v>45082.5</v>
      </c>
      <c r="C22" s="28">
        <v>6933.3</v>
      </c>
      <c r="D22" s="28">
        <f>31.2*(B22+C22)</f>
        <v>1622892.96</v>
      </c>
      <c r="E22" s="29">
        <f t="shared" si="8"/>
        <v>3798.50431274496</v>
      </c>
      <c r="F22" s="29">
        <f t="shared" si="9"/>
        <v>0.01203667660953319</v>
      </c>
      <c r="G22" s="30">
        <f t="shared" si="10"/>
        <v>0.08425673626673233</v>
      </c>
      <c r="H22" s="31">
        <f t="shared" si="11"/>
        <v>3798.5043127449603</v>
      </c>
      <c r="I22" s="29">
        <f t="shared" si="12"/>
        <v>0.0730259712</v>
      </c>
      <c r="J22" s="29">
        <f t="shared" si="13"/>
        <v>3292.193346624</v>
      </c>
      <c r="K22" s="29">
        <v>0.08425673626673233</v>
      </c>
      <c r="L22" s="29">
        <f t="shared" si="14"/>
        <v>3798.5043127449603</v>
      </c>
      <c r="M22" s="29">
        <f t="shared" si="15"/>
        <v>0.01203667660953319</v>
      </c>
      <c r="N22" s="43"/>
      <c r="O22" s="33"/>
      <c r="P22" s="22"/>
      <c r="Q22" s="22"/>
      <c r="R22" s="22"/>
      <c r="S22" s="22"/>
      <c r="T22" s="22"/>
    </row>
    <row r="23" spans="1:20" ht="15">
      <c r="A23" s="42" t="s">
        <v>595</v>
      </c>
      <c r="B23" s="28"/>
      <c r="C23" s="28"/>
      <c r="D23" s="28"/>
      <c r="E23" s="29"/>
      <c r="F23" s="29"/>
      <c r="G23" s="30"/>
      <c r="H23" s="31"/>
      <c r="I23" s="29"/>
      <c r="J23" s="29"/>
      <c r="K23" s="29"/>
      <c r="L23" s="29"/>
      <c r="M23" s="29"/>
      <c r="N23" s="43"/>
      <c r="O23" s="33"/>
      <c r="P23" s="22"/>
      <c r="Q23" s="22"/>
      <c r="R23" s="22"/>
      <c r="S23" s="22"/>
      <c r="T23" s="22"/>
    </row>
  </sheetData>
  <sheetProtection/>
  <mergeCells count="17">
    <mergeCell ref="K2:S2"/>
    <mergeCell ref="A4:L4"/>
    <mergeCell ref="A5:A6"/>
    <mergeCell ref="B5:B6"/>
    <mergeCell ref="C5:C6"/>
    <mergeCell ref="D5:D6"/>
    <mergeCell ref="F5:H5"/>
    <mergeCell ref="K5:M5"/>
    <mergeCell ref="E5:E6"/>
    <mergeCell ref="A16:T16"/>
    <mergeCell ref="I5:J5"/>
    <mergeCell ref="N5:N6"/>
    <mergeCell ref="O5:P5"/>
    <mergeCell ref="T5:T6"/>
    <mergeCell ref="Q5:Q6"/>
    <mergeCell ref="R5:S5"/>
    <mergeCell ref="A8:T8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Y32"/>
  <sheetViews>
    <sheetView zoomScalePageLayoutView="0" workbookViewId="0" topLeftCell="A1">
      <selection activeCell="DU9" sqref="DU9:EY9"/>
    </sheetView>
  </sheetViews>
  <sheetFormatPr defaultColWidth="0.85546875" defaultRowHeight="15"/>
  <cols>
    <col min="1" max="16384" width="0.85546875" style="3" customWidth="1"/>
  </cols>
  <sheetData>
    <row r="1" s="1" customFormat="1" ht="12">
      <c r="EY1" s="2" t="s">
        <v>70</v>
      </c>
    </row>
    <row r="2" ht="12" customHeight="1"/>
    <row r="3" spans="1:155" ht="29.25" customHeight="1">
      <c r="A3" s="217" t="s">
        <v>599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</row>
    <row r="4" spans="1:155" ht="12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 t="s">
        <v>94</v>
      </c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</row>
    <row r="5" s="6" customFormat="1" ht="15.75" customHeight="1">
      <c r="EY5" s="7" t="s">
        <v>532</v>
      </c>
    </row>
    <row r="6" spans="1:155" s="8" customFormat="1" ht="58.5" customHeight="1">
      <c r="A6" s="139" t="s">
        <v>533</v>
      </c>
      <c r="B6" s="186"/>
      <c r="C6" s="186"/>
      <c r="D6" s="186"/>
      <c r="E6" s="186"/>
      <c r="F6" s="186"/>
      <c r="G6" s="186"/>
      <c r="H6" s="137"/>
      <c r="I6" s="139" t="s">
        <v>534</v>
      </c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37"/>
      <c r="CQ6" s="139" t="s">
        <v>612</v>
      </c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37"/>
      <c r="DU6" s="139" t="s">
        <v>613</v>
      </c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37"/>
    </row>
    <row r="7" spans="1:155" ht="14.25" customHeight="1">
      <c r="A7" s="171">
        <v>1</v>
      </c>
      <c r="B7" s="171"/>
      <c r="C7" s="171"/>
      <c r="D7" s="171"/>
      <c r="E7" s="171"/>
      <c r="F7" s="171"/>
      <c r="G7" s="171"/>
      <c r="H7" s="171"/>
      <c r="I7" s="155">
        <v>2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84"/>
      <c r="CQ7" s="155">
        <v>3</v>
      </c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84"/>
      <c r="DU7" s="155">
        <v>4</v>
      </c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84"/>
    </row>
    <row r="8" spans="1:155" ht="15" customHeight="1">
      <c r="A8" s="185" t="s">
        <v>535</v>
      </c>
      <c r="B8" s="185"/>
      <c r="C8" s="185"/>
      <c r="D8" s="185"/>
      <c r="E8" s="185"/>
      <c r="F8" s="185"/>
      <c r="G8" s="185"/>
      <c r="H8" s="185"/>
      <c r="I8" s="9"/>
      <c r="J8" s="211" t="s">
        <v>71</v>
      </c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2"/>
      <c r="CQ8" s="155">
        <v>465.47</v>
      </c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84"/>
      <c r="DU8" s="155">
        <v>523.496</v>
      </c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84"/>
    </row>
    <row r="9" spans="1:155" ht="15" customHeight="1">
      <c r="A9" s="185" t="s">
        <v>536</v>
      </c>
      <c r="B9" s="185"/>
      <c r="C9" s="185"/>
      <c r="D9" s="185"/>
      <c r="E9" s="185"/>
      <c r="F9" s="185"/>
      <c r="G9" s="185"/>
      <c r="H9" s="185"/>
      <c r="I9" s="9"/>
      <c r="J9" s="211" t="s">
        <v>72</v>
      </c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2"/>
      <c r="CQ9" s="155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84"/>
      <c r="DU9" s="155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84"/>
    </row>
    <row r="10" spans="1:155" ht="15" customHeight="1">
      <c r="A10" s="185" t="s">
        <v>537</v>
      </c>
      <c r="B10" s="185"/>
      <c r="C10" s="185"/>
      <c r="D10" s="185"/>
      <c r="E10" s="185"/>
      <c r="F10" s="185"/>
      <c r="G10" s="185"/>
      <c r="H10" s="185"/>
      <c r="I10" s="9"/>
      <c r="J10" s="211" t="s">
        <v>73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2"/>
      <c r="CQ10" s="155">
        <v>2402.156</v>
      </c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84"/>
      <c r="DU10" s="155">
        <v>2483.83</v>
      </c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84"/>
    </row>
    <row r="11" spans="1:155" ht="30" customHeight="1">
      <c r="A11" s="185" t="s">
        <v>538</v>
      </c>
      <c r="B11" s="185"/>
      <c r="C11" s="185"/>
      <c r="D11" s="185"/>
      <c r="E11" s="185"/>
      <c r="F11" s="185"/>
      <c r="G11" s="185"/>
      <c r="H11" s="185"/>
      <c r="I11" s="9"/>
      <c r="J11" s="187" t="s">
        <v>74</v>
      </c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8"/>
      <c r="CQ11" s="155">
        <v>1390.17</v>
      </c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84"/>
      <c r="DU11" s="155">
        <v>1437.436</v>
      </c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84"/>
    </row>
    <row r="12" spans="1:155" ht="30" customHeight="1">
      <c r="A12" s="185" t="s">
        <v>539</v>
      </c>
      <c r="B12" s="185"/>
      <c r="C12" s="185"/>
      <c r="D12" s="185"/>
      <c r="E12" s="185"/>
      <c r="F12" s="185"/>
      <c r="G12" s="185"/>
      <c r="H12" s="185"/>
      <c r="I12" s="9"/>
      <c r="J12" s="187" t="s">
        <v>75</v>
      </c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8"/>
      <c r="CQ12" s="155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84"/>
      <c r="DU12" s="155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84"/>
    </row>
    <row r="13" spans="1:155" ht="15" customHeight="1">
      <c r="A13" s="185" t="s">
        <v>540</v>
      </c>
      <c r="B13" s="185"/>
      <c r="C13" s="185"/>
      <c r="D13" s="185"/>
      <c r="E13" s="185"/>
      <c r="F13" s="185"/>
      <c r="G13" s="185"/>
      <c r="H13" s="185"/>
      <c r="I13" s="9"/>
      <c r="J13" s="211" t="s">
        <v>76</v>
      </c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2"/>
      <c r="CQ13" s="155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84"/>
      <c r="DU13" s="155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84"/>
    </row>
    <row r="14" spans="1:155" ht="15" customHeight="1">
      <c r="A14" s="185" t="s">
        <v>541</v>
      </c>
      <c r="B14" s="185"/>
      <c r="C14" s="185"/>
      <c r="D14" s="185"/>
      <c r="E14" s="185"/>
      <c r="F14" s="185"/>
      <c r="G14" s="185"/>
      <c r="H14" s="185"/>
      <c r="I14" s="9"/>
      <c r="J14" s="211" t="s">
        <v>77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2"/>
      <c r="CQ14" s="155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84"/>
      <c r="DU14" s="155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84"/>
    </row>
    <row r="15" spans="1:155" ht="15" customHeight="1">
      <c r="A15" s="185" t="s">
        <v>542</v>
      </c>
      <c r="B15" s="185"/>
      <c r="C15" s="185"/>
      <c r="D15" s="185"/>
      <c r="E15" s="185"/>
      <c r="F15" s="185"/>
      <c r="G15" s="185"/>
      <c r="H15" s="185"/>
      <c r="I15" s="9"/>
      <c r="J15" s="211" t="s">
        <v>78</v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2"/>
      <c r="CQ15" s="155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84"/>
      <c r="DU15" s="155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84"/>
    </row>
    <row r="16" spans="1:155" ht="30" customHeight="1">
      <c r="A16" s="185" t="s">
        <v>79</v>
      </c>
      <c r="B16" s="185"/>
      <c r="C16" s="185"/>
      <c r="D16" s="185"/>
      <c r="E16" s="185"/>
      <c r="F16" s="185"/>
      <c r="G16" s="185"/>
      <c r="H16" s="185"/>
      <c r="I16" s="9"/>
      <c r="J16" s="187" t="s">
        <v>80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8"/>
      <c r="CQ16" s="155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84"/>
      <c r="DU16" s="155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84"/>
    </row>
    <row r="17" spans="1:155" ht="15" customHeight="1">
      <c r="A17" s="185" t="s">
        <v>81</v>
      </c>
      <c r="B17" s="185"/>
      <c r="C17" s="185"/>
      <c r="D17" s="185"/>
      <c r="E17" s="185"/>
      <c r="F17" s="185"/>
      <c r="G17" s="185"/>
      <c r="H17" s="185"/>
      <c r="I17" s="9"/>
      <c r="J17" s="211" t="s">
        <v>82</v>
      </c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2"/>
      <c r="CQ17" s="155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84"/>
      <c r="DU17" s="155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84"/>
    </row>
    <row r="18" spans="1:155" ht="15" customHeight="1">
      <c r="A18" s="185" t="s">
        <v>83</v>
      </c>
      <c r="B18" s="185"/>
      <c r="C18" s="185"/>
      <c r="D18" s="185"/>
      <c r="E18" s="185"/>
      <c r="F18" s="185"/>
      <c r="G18" s="185"/>
      <c r="H18" s="185"/>
      <c r="I18" s="9"/>
      <c r="J18" s="211" t="s">
        <v>84</v>
      </c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2"/>
      <c r="CQ18" s="155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84"/>
      <c r="DU18" s="155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84"/>
    </row>
    <row r="19" spans="1:155" ht="15" customHeight="1">
      <c r="A19" s="185" t="s">
        <v>543</v>
      </c>
      <c r="B19" s="185"/>
      <c r="C19" s="185"/>
      <c r="D19" s="185"/>
      <c r="E19" s="185"/>
      <c r="F19" s="185"/>
      <c r="G19" s="185"/>
      <c r="H19" s="185"/>
      <c r="I19" s="9"/>
      <c r="J19" s="211" t="s">
        <v>85</v>
      </c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2"/>
      <c r="CQ19" s="155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84"/>
      <c r="DU19" s="155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84"/>
    </row>
    <row r="20" spans="1:155" ht="15" customHeight="1">
      <c r="A20" s="185" t="s">
        <v>544</v>
      </c>
      <c r="B20" s="185"/>
      <c r="C20" s="185"/>
      <c r="D20" s="185"/>
      <c r="E20" s="185"/>
      <c r="F20" s="185"/>
      <c r="G20" s="185"/>
      <c r="H20" s="185"/>
      <c r="I20" s="9"/>
      <c r="J20" s="211" t="s">
        <v>86</v>
      </c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2"/>
      <c r="CQ20" s="155">
        <v>28.42</v>
      </c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84"/>
      <c r="DU20" s="155">
        <v>28.42</v>
      </c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84"/>
    </row>
    <row r="21" spans="1:155" ht="15" customHeight="1">
      <c r="A21" s="185" t="s">
        <v>545</v>
      </c>
      <c r="B21" s="185"/>
      <c r="C21" s="185"/>
      <c r="D21" s="185"/>
      <c r="E21" s="185"/>
      <c r="F21" s="185"/>
      <c r="G21" s="185"/>
      <c r="H21" s="185"/>
      <c r="I21" s="9"/>
      <c r="J21" s="211" t="s">
        <v>87</v>
      </c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2"/>
      <c r="CQ21" s="155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84"/>
      <c r="DU21" s="155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84"/>
    </row>
    <row r="22" spans="1:155" ht="15" customHeight="1">
      <c r="A22" s="185" t="s">
        <v>546</v>
      </c>
      <c r="B22" s="185"/>
      <c r="C22" s="185"/>
      <c r="D22" s="185"/>
      <c r="E22" s="185"/>
      <c r="F22" s="185"/>
      <c r="G22" s="185"/>
      <c r="H22" s="185"/>
      <c r="I22" s="9"/>
      <c r="J22" s="211" t="s">
        <v>547</v>
      </c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2"/>
      <c r="CQ22" s="155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84"/>
      <c r="DU22" s="155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84"/>
    </row>
    <row r="23" spans="1:155" ht="15" customHeight="1">
      <c r="A23" s="185" t="s">
        <v>548</v>
      </c>
      <c r="B23" s="185"/>
      <c r="C23" s="185"/>
      <c r="D23" s="185"/>
      <c r="E23" s="185"/>
      <c r="F23" s="185"/>
      <c r="G23" s="185"/>
      <c r="H23" s="185"/>
      <c r="I23" s="9"/>
      <c r="J23" s="211" t="s">
        <v>88</v>
      </c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2"/>
      <c r="CQ23" s="155">
        <f>CQ24+CQ25</f>
        <v>25.69</v>
      </c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84"/>
      <c r="DU23" s="155">
        <f>DU24+DU25</f>
        <v>25.69</v>
      </c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84"/>
    </row>
    <row r="24" spans="1:155" ht="15" customHeight="1">
      <c r="A24" s="185" t="s">
        <v>89</v>
      </c>
      <c r="B24" s="185"/>
      <c r="C24" s="185"/>
      <c r="D24" s="185"/>
      <c r="E24" s="185"/>
      <c r="F24" s="185"/>
      <c r="G24" s="185"/>
      <c r="H24" s="185"/>
      <c r="I24" s="9"/>
      <c r="J24" s="211" t="s">
        <v>813</v>
      </c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2"/>
      <c r="CQ24" s="155">
        <v>9.16</v>
      </c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84"/>
      <c r="DU24" s="155">
        <v>9.16</v>
      </c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84"/>
    </row>
    <row r="25" spans="1:155" ht="15" customHeight="1">
      <c r="A25" s="185" t="s">
        <v>90</v>
      </c>
      <c r="B25" s="185"/>
      <c r="C25" s="185"/>
      <c r="D25" s="185"/>
      <c r="E25" s="185"/>
      <c r="F25" s="185"/>
      <c r="G25" s="185"/>
      <c r="H25" s="185"/>
      <c r="I25" s="9"/>
      <c r="J25" s="211" t="s">
        <v>814</v>
      </c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2"/>
      <c r="CQ25" s="155">
        <v>16.53</v>
      </c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84"/>
      <c r="DU25" s="155">
        <v>16.53</v>
      </c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84"/>
    </row>
    <row r="26" spans="1:155" ht="15" customHeight="1">
      <c r="A26" s="185" t="s">
        <v>549</v>
      </c>
      <c r="B26" s="185"/>
      <c r="C26" s="185"/>
      <c r="D26" s="185"/>
      <c r="E26" s="185"/>
      <c r="F26" s="185"/>
      <c r="G26" s="185"/>
      <c r="H26" s="185"/>
      <c r="I26" s="9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2"/>
      <c r="CQ26" s="155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84"/>
      <c r="DU26" s="155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84"/>
    </row>
    <row r="27" spans="1:155" ht="15" customHeight="1">
      <c r="A27" s="185"/>
      <c r="B27" s="185"/>
      <c r="C27" s="185"/>
      <c r="D27" s="185"/>
      <c r="E27" s="185"/>
      <c r="F27" s="185"/>
      <c r="G27" s="185"/>
      <c r="H27" s="185"/>
      <c r="I27" s="9"/>
      <c r="J27" s="211" t="s">
        <v>92</v>
      </c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2"/>
      <c r="CQ27" s="248">
        <f>CQ8+CQ9+CQ10+CQ11+CQ12+CQ19+CQ20+CQ21+CQ22+CQ23</f>
        <v>4311.906</v>
      </c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50"/>
      <c r="DU27" s="248">
        <f>DU8+DU10+DU11+DU12+DU19+DU20+DU21+DU22+DU23</f>
        <v>4498.871999999999</v>
      </c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50"/>
    </row>
    <row r="28" spans="1:105" ht="15">
      <c r="A28" s="208" t="s">
        <v>927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</row>
    <row r="29" spans="1:105" ht="15">
      <c r="A29" s="208" t="s">
        <v>928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</row>
    <row r="30" spans="6:155" s="6" customFormat="1" ht="17.25" customHeight="1">
      <c r="F30" s="173" t="s">
        <v>551</v>
      </c>
      <c r="G30" s="173"/>
      <c r="H30" s="173"/>
      <c r="I30" s="174" t="s">
        <v>93</v>
      </c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</row>
    <row r="31" spans="6:8" s="6" customFormat="1" ht="3" customHeight="1">
      <c r="F31" s="173" t="s">
        <v>551</v>
      </c>
      <c r="G31" s="173"/>
      <c r="H31" s="173"/>
    </row>
    <row r="32" spans="6:155" ht="34.5" customHeight="1">
      <c r="F32" s="246" t="s">
        <v>33</v>
      </c>
      <c r="G32" s="246"/>
      <c r="H32" s="246"/>
      <c r="I32" s="247" t="s">
        <v>514</v>
      </c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</row>
  </sheetData>
  <sheetProtection/>
  <mergeCells count="96">
    <mergeCell ref="A7:H7"/>
    <mergeCell ref="I7:CP7"/>
    <mergeCell ref="CQ7:DT7"/>
    <mergeCell ref="DU7:EY7"/>
    <mergeCell ref="A3:EY3"/>
    <mergeCell ref="A6:H6"/>
    <mergeCell ref="I6:CP6"/>
    <mergeCell ref="CQ6:DT6"/>
    <mergeCell ref="DU6:EY6"/>
    <mergeCell ref="A8:H8"/>
    <mergeCell ref="J8:CP8"/>
    <mergeCell ref="CQ8:DT8"/>
    <mergeCell ref="DU8:EY8"/>
    <mergeCell ref="A9:H9"/>
    <mergeCell ref="J9:CP9"/>
    <mergeCell ref="CQ9:DT9"/>
    <mergeCell ref="DU9:EY9"/>
    <mergeCell ref="A10:H10"/>
    <mergeCell ref="J10:CP10"/>
    <mergeCell ref="CQ10:DT10"/>
    <mergeCell ref="DU10:EY10"/>
    <mergeCell ref="A11:H11"/>
    <mergeCell ref="J11:CP11"/>
    <mergeCell ref="CQ11:DT11"/>
    <mergeCell ref="DU11:EY11"/>
    <mergeCell ref="A12:H12"/>
    <mergeCell ref="J12:CP12"/>
    <mergeCell ref="CQ12:DT12"/>
    <mergeCell ref="DU12:EY12"/>
    <mergeCell ref="A13:H13"/>
    <mergeCell ref="J13:CP13"/>
    <mergeCell ref="CQ13:DT13"/>
    <mergeCell ref="DU13:EY13"/>
    <mergeCell ref="A14:H14"/>
    <mergeCell ref="J14:CP14"/>
    <mergeCell ref="CQ14:DT14"/>
    <mergeCell ref="DU14:EY14"/>
    <mergeCell ref="A15:H15"/>
    <mergeCell ref="J15:CP15"/>
    <mergeCell ref="CQ15:DT15"/>
    <mergeCell ref="DU15:EY15"/>
    <mergeCell ref="A16:H16"/>
    <mergeCell ref="J16:CP16"/>
    <mergeCell ref="CQ16:DT16"/>
    <mergeCell ref="DU16:EY16"/>
    <mergeCell ref="A17:H17"/>
    <mergeCell ref="J17:CP17"/>
    <mergeCell ref="CQ17:DT17"/>
    <mergeCell ref="DU17:EY17"/>
    <mergeCell ref="A18:H18"/>
    <mergeCell ref="J18:CP18"/>
    <mergeCell ref="CQ18:DT18"/>
    <mergeCell ref="DU18:EY18"/>
    <mergeCell ref="A19:H19"/>
    <mergeCell ref="J19:CP19"/>
    <mergeCell ref="CQ19:DT19"/>
    <mergeCell ref="DU19:EY19"/>
    <mergeCell ref="A20:H20"/>
    <mergeCell ref="J20:CP20"/>
    <mergeCell ref="CQ20:DT20"/>
    <mergeCell ref="DU20:EY20"/>
    <mergeCell ref="A21:H21"/>
    <mergeCell ref="J21:CP21"/>
    <mergeCell ref="CQ21:DT21"/>
    <mergeCell ref="DU21:EY21"/>
    <mergeCell ref="A22:H22"/>
    <mergeCell ref="J22:CP22"/>
    <mergeCell ref="CQ22:DT22"/>
    <mergeCell ref="DU22:EY22"/>
    <mergeCell ref="A23:H23"/>
    <mergeCell ref="J23:CP23"/>
    <mergeCell ref="CQ23:DT23"/>
    <mergeCell ref="DU23:EY23"/>
    <mergeCell ref="A24:H24"/>
    <mergeCell ref="J24:CP24"/>
    <mergeCell ref="CQ24:DT24"/>
    <mergeCell ref="DU24:EY24"/>
    <mergeCell ref="A25:H25"/>
    <mergeCell ref="J25:CP25"/>
    <mergeCell ref="CQ25:DT25"/>
    <mergeCell ref="DU25:EY25"/>
    <mergeCell ref="A26:H26"/>
    <mergeCell ref="J26:CP26"/>
    <mergeCell ref="CQ26:DT26"/>
    <mergeCell ref="DU26:EY26"/>
    <mergeCell ref="F30:H30"/>
    <mergeCell ref="I30:EY30"/>
    <mergeCell ref="A28:DA28"/>
    <mergeCell ref="A29:DA29"/>
    <mergeCell ref="F31:H31"/>
    <mergeCell ref="F32:H32"/>
    <mergeCell ref="I32:EY32"/>
    <mergeCell ref="A27:H27"/>
    <mergeCell ref="J27:CP27"/>
    <mergeCell ref="CQ27:DT27"/>
    <mergeCell ref="DU27:EY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Y32"/>
  <sheetViews>
    <sheetView zoomScalePageLayoutView="0" workbookViewId="0" topLeftCell="A13">
      <selection activeCell="DU11" sqref="DU11:EY11"/>
    </sheetView>
  </sheetViews>
  <sheetFormatPr defaultColWidth="0.85546875" defaultRowHeight="15"/>
  <cols>
    <col min="1" max="16384" width="0.85546875" style="3" customWidth="1"/>
  </cols>
  <sheetData>
    <row r="1" s="1" customFormat="1" ht="12">
      <c r="EY1" s="2" t="s">
        <v>70</v>
      </c>
    </row>
    <row r="2" ht="12" customHeight="1"/>
    <row r="3" spans="1:155" ht="29.25" customHeight="1">
      <c r="A3" s="217" t="s">
        <v>599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</row>
    <row r="4" spans="1:155" ht="12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 t="s">
        <v>95</v>
      </c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</row>
    <row r="5" s="6" customFormat="1" ht="15.75" customHeight="1">
      <c r="EY5" s="7" t="s">
        <v>532</v>
      </c>
    </row>
    <row r="6" spans="1:155" s="8" customFormat="1" ht="58.5" customHeight="1">
      <c r="A6" s="139" t="s">
        <v>533</v>
      </c>
      <c r="B6" s="186"/>
      <c r="C6" s="186"/>
      <c r="D6" s="186"/>
      <c r="E6" s="186"/>
      <c r="F6" s="186"/>
      <c r="G6" s="186"/>
      <c r="H6" s="137"/>
      <c r="I6" s="139" t="s">
        <v>534</v>
      </c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37"/>
      <c r="CQ6" s="139" t="s">
        <v>612</v>
      </c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37"/>
      <c r="DU6" s="139" t="s">
        <v>613</v>
      </c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37"/>
    </row>
    <row r="7" spans="1:155" ht="14.25" customHeight="1">
      <c r="A7" s="171">
        <v>1</v>
      </c>
      <c r="B7" s="171"/>
      <c r="C7" s="171"/>
      <c r="D7" s="171"/>
      <c r="E7" s="171"/>
      <c r="F7" s="171"/>
      <c r="G7" s="171"/>
      <c r="H7" s="171"/>
      <c r="I7" s="155">
        <v>2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84"/>
      <c r="CQ7" s="155">
        <v>3</v>
      </c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84"/>
      <c r="DU7" s="155">
        <v>4</v>
      </c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84"/>
    </row>
    <row r="8" spans="1:155" ht="15" customHeight="1">
      <c r="A8" s="185" t="s">
        <v>535</v>
      </c>
      <c r="B8" s="185"/>
      <c r="C8" s="185"/>
      <c r="D8" s="185"/>
      <c r="E8" s="185"/>
      <c r="F8" s="185"/>
      <c r="G8" s="185"/>
      <c r="H8" s="185"/>
      <c r="I8" s="9"/>
      <c r="J8" s="211" t="s">
        <v>71</v>
      </c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2"/>
      <c r="CQ8" s="155">
        <v>128.72</v>
      </c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84"/>
      <c r="DU8" s="155">
        <v>175.296</v>
      </c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84"/>
    </row>
    <row r="9" spans="1:155" ht="15" customHeight="1">
      <c r="A9" s="185" t="s">
        <v>536</v>
      </c>
      <c r="B9" s="185"/>
      <c r="C9" s="185"/>
      <c r="D9" s="185"/>
      <c r="E9" s="185"/>
      <c r="F9" s="185"/>
      <c r="G9" s="185"/>
      <c r="H9" s="185"/>
      <c r="I9" s="9"/>
      <c r="J9" s="211" t="s">
        <v>72</v>
      </c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2"/>
      <c r="CQ9" s="155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84"/>
      <c r="DU9" s="155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84"/>
    </row>
    <row r="10" spans="1:155" ht="15" customHeight="1">
      <c r="A10" s="185" t="s">
        <v>537</v>
      </c>
      <c r="B10" s="185"/>
      <c r="C10" s="185"/>
      <c r="D10" s="185"/>
      <c r="E10" s="185"/>
      <c r="F10" s="185"/>
      <c r="G10" s="185"/>
      <c r="H10" s="185"/>
      <c r="I10" s="9"/>
      <c r="J10" s="211" t="s">
        <v>73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2"/>
      <c r="CQ10" s="155">
        <v>1557.198</v>
      </c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84"/>
      <c r="DU10" s="155">
        <v>1610.143</v>
      </c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84"/>
    </row>
    <row r="11" spans="1:155" ht="30" customHeight="1">
      <c r="A11" s="185" t="s">
        <v>538</v>
      </c>
      <c r="B11" s="185"/>
      <c r="C11" s="185"/>
      <c r="D11" s="185"/>
      <c r="E11" s="185"/>
      <c r="F11" s="185"/>
      <c r="G11" s="185"/>
      <c r="H11" s="185"/>
      <c r="I11" s="9"/>
      <c r="J11" s="187" t="s">
        <v>74</v>
      </c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8"/>
      <c r="CQ11" s="155">
        <v>445.91</v>
      </c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84"/>
      <c r="DU11" s="155">
        <v>461.071</v>
      </c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84"/>
    </row>
    <row r="12" spans="1:155" ht="30" customHeight="1">
      <c r="A12" s="185" t="s">
        <v>539</v>
      </c>
      <c r="B12" s="185"/>
      <c r="C12" s="185"/>
      <c r="D12" s="185"/>
      <c r="E12" s="185"/>
      <c r="F12" s="185"/>
      <c r="G12" s="185"/>
      <c r="H12" s="185"/>
      <c r="I12" s="9"/>
      <c r="J12" s="187" t="s">
        <v>75</v>
      </c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8"/>
      <c r="CQ12" s="155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84"/>
      <c r="DU12" s="155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84"/>
    </row>
    <row r="13" spans="1:155" ht="15" customHeight="1">
      <c r="A13" s="185" t="s">
        <v>540</v>
      </c>
      <c r="B13" s="185"/>
      <c r="C13" s="185"/>
      <c r="D13" s="185"/>
      <c r="E13" s="185"/>
      <c r="F13" s="185"/>
      <c r="G13" s="185"/>
      <c r="H13" s="185"/>
      <c r="I13" s="9"/>
      <c r="J13" s="211" t="s">
        <v>76</v>
      </c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2"/>
      <c r="CQ13" s="155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84"/>
      <c r="DU13" s="155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84"/>
    </row>
    <row r="14" spans="1:155" ht="15" customHeight="1">
      <c r="A14" s="185" t="s">
        <v>541</v>
      </c>
      <c r="B14" s="185"/>
      <c r="C14" s="185"/>
      <c r="D14" s="185"/>
      <c r="E14" s="185"/>
      <c r="F14" s="185"/>
      <c r="G14" s="185"/>
      <c r="H14" s="185"/>
      <c r="I14" s="9"/>
      <c r="J14" s="211" t="s">
        <v>77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2"/>
      <c r="CQ14" s="155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84"/>
      <c r="DU14" s="155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84"/>
    </row>
    <row r="15" spans="1:155" ht="15" customHeight="1">
      <c r="A15" s="185" t="s">
        <v>542</v>
      </c>
      <c r="B15" s="185"/>
      <c r="C15" s="185"/>
      <c r="D15" s="185"/>
      <c r="E15" s="185"/>
      <c r="F15" s="185"/>
      <c r="G15" s="185"/>
      <c r="H15" s="185"/>
      <c r="I15" s="9"/>
      <c r="J15" s="211" t="s">
        <v>78</v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2"/>
      <c r="CQ15" s="155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84"/>
      <c r="DU15" s="155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84"/>
    </row>
    <row r="16" spans="1:155" ht="30" customHeight="1">
      <c r="A16" s="185" t="s">
        <v>79</v>
      </c>
      <c r="B16" s="185"/>
      <c r="C16" s="185"/>
      <c r="D16" s="185"/>
      <c r="E16" s="185"/>
      <c r="F16" s="185"/>
      <c r="G16" s="185"/>
      <c r="H16" s="185"/>
      <c r="I16" s="9"/>
      <c r="J16" s="187" t="s">
        <v>80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8"/>
      <c r="CQ16" s="155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84"/>
      <c r="DU16" s="155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84"/>
    </row>
    <row r="17" spans="1:155" ht="15" customHeight="1">
      <c r="A17" s="185" t="s">
        <v>81</v>
      </c>
      <c r="B17" s="185"/>
      <c r="C17" s="185"/>
      <c r="D17" s="185"/>
      <c r="E17" s="185"/>
      <c r="F17" s="185"/>
      <c r="G17" s="185"/>
      <c r="H17" s="185"/>
      <c r="I17" s="9"/>
      <c r="J17" s="211" t="s">
        <v>82</v>
      </c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2"/>
      <c r="CQ17" s="155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84"/>
      <c r="DU17" s="155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84"/>
    </row>
    <row r="18" spans="1:155" ht="15" customHeight="1">
      <c r="A18" s="185" t="s">
        <v>83</v>
      </c>
      <c r="B18" s="185"/>
      <c r="C18" s="185"/>
      <c r="D18" s="185"/>
      <c r="E18" s="185"/>
      <c r="F18" s="185"/>
      <c r="G18" s="185"/>
      <c r="H18" s="185"/>
      <c r="I18" s="9"/>
      <c r="J18" s="211" t="s">
        <v>84</v>
      </c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2"/>
      <c r="CQ18" s="155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84"/>
      <c r="DU18" s="155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84"/>
    </row>
    <row r="19" spans="1:155" ht="15" customHeight="1">
      <c r="A19" s="185" t="s">
        <v>543</v>
      </c>
      <c r="B19" s="185"/>
      <c r="C19" s="185"/>
      <c r="D19" s="185"/>
      <c r="E19" s="185"/>
      <c r="F19" s="185"/>
      <c r="G19" s="185"/>
      <c r="H19" s="185"/>
      <c r="I19" s="9"/>
      <c r="J19" s="211" t="s">
        <v>85</v>
      </c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2"/>
      <c r="CQ19" s="155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84"/>
      <c r="DU19" s="155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84"/>
    </row>
    <row r="20" spans="1:155" ht="15" customHeight="1">
      <c r="A20" s="185" t="s">
        <v>544</v>
      </c>
      <c r="B20" s="185"/>
      <c r="C20" s="185"/>
      <c r="D20" s="185"/>
      <c r="E20" s="185"/>
      <c r="F20" s="185"/>
      <c r="G20" s="185"/>
      <c r="H20" s="185"/>
      <c r="I20" s="9"/>
      <c r="J20" s="211" t="s">
        <v>86</v>
      </c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2"/>
      <c r="CQ20" s="155">
        <v>28.42</v>
      </c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84"/>
      <c r="DU20" s="155">
        <v>28.42</v>
      </c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84"/>
    </row>
    <row r="21" spans="1:155" ht="15" customHeight="1">
      <c r="A21" s="185" t="s">
        <v>545</v>
      </c>
      <c r="B21" s="185"/>
      <c r="C21" s="185"/>
      <c r="D21" s="185"/>
      <c r="E21" s="185"/>
      <c r="F21" s="185"/>
      <c r="G21" s="185"/>
      <c r="H21" s="185"/>
      <c r="I21" s="9"/>
      <c r="J21" s="211" t="s">
        <v>87</v>
      </c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2"/>
      <c r="CQ21" s="155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84"/>
      <c r="DU21" s="155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84"/>
    </row>
    <row r="22" spans="1:155" ht="15" customHeight="1">
      <c r="A22" s="185" t="s">
        <v>546</v>
      </c>
      <c r="B22" s="185"/>
      <c r="C22" s="185"/>
      <c r="D22" s="185"/>
      <c r="E22" s="185"/>
      <c r="F22" s="185"/>
      <c r="G22" s="185"/>
      <c r="H22" s="185"/>
      <c r="I22" s="9"/>
      <c r="J22" s="211" t="s">
        <v>547</v>
      </c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2"/>
      <c r="CQ22" s="155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84"/>
      <c r="DU22" s="155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84"/>
    </row>
    <row r="23" spans="1:155" ht="15" customHeight="1">
      <c r="A23" s="185" t="s">
        <v>548</v>
      </c>
      <c r="B23" s="185"/>
      <c r="C23" s="185"/>
      <c r="D23" s="185"/>
      <c r="E23" s="185"/>
      <c r="F23" s="185"/>
      <c r="G23" s="185"/>
      <c r="H23" s="185"/>
      <c r="I23" s="9"/>
      <c r="J23" s="211" t="s">
        <v>88</v>
      </c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2"/>
      <c r="CQ23" s="155">
        <v>22.74</v>
      </c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84"/>
      <c r="DU23" s="155">
        <v>22.74</v>
      </c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84"/>
    </row>
    <row r="24" spans="1:155" ht="15" customHeight="1">
      <c r="A24" s="185" t="s">
        <v>89</v>
      </c>
      <c r="B24" s="185"/>
      <c r="C24" s="185"/>
      <c r="D24" s="185"/>
      <c r="E24" s="185"/>
      <c r="F24" s="185"/>
      <c r="G24" s="185"/>
      <c r="H24" s="185"/>
      <c r="I24" s="9"/>
      <c r="J24" s="211" t="s">
        <v>813</v>
      </c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2"/>
      <c r="CQ24" s="155">
        <v>6.21</v>
      </c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84"/>
      <c r="DU24" s="155">
        <v>6.21</v>
      </c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84"/>
    </row>
    <row r="25" spans="1:155" ht="15" customHeight="1">
      <c r="A25" s="185" t="s">
        <v>90</v>
      </c>
      <c r="B25" s="185"/>
      <c r="C25" s="185"/>
      <c r="D25" s="185"/>
      <c r="E25" s="185"/>
      <c r="F25" s="185"/>
      <c r="G25" s="185"/>
      <c r="H25" s="185"/>
      <c r="I25" s="9"/>
      <c r="J25" s="211" t="s">
        <v>814</v>
      </c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2"/>
      <c r="CQ25" s="155">
        <v>16.53</v>
      </c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84"/>
      <c r="DU25" s="155">
        <v>16.53</v>
      </c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84"/>
    </row>
    <row r="26" spans="1:155" ht="15" customHeight="1">
      <c r="A26" s="185" t="s">
        <v>549</v>
      </c>
      <c r="B26" s="185"/>
      <c r="C26" s="185"/>
      <c r="D26" s="185"/>
      <c r="E26" s="185"/>
      <c r="F26" s="185"/>
      <c r="G26" s="185"/>
      <c r="H26" s="185"/>
      <c r="I26" s="9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2"/>
      <c r="CQ26" s="155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84"/>
      <c r="DU26" s="155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84"/>
    </row>
    <row r="27" spans="1:155" ht="15" customHeight="1">
      <c r="A27" s="185"/>
      <c r="B27" s="185"/>
      <c r="C27" s="185"/>
      <c r="D27" s="185"/>
      <c r="E27" s="185"/>
      <c r="F27" s="185"/>
      <c r="G27" s="185"/>
      <c r="H27" s="185"/>
      <c r="I27" s="9"/>
      <c r="J27" s="211" t="s">
        <v>92</v>
      </c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2"/>
      <c r="CQ27" s="248">
        <f>CQ8+CQ9+CQ10+CQ11+CQ12+CQ19+CQ20+CQ21+CQ22+CQ23</f>
        <v>2182.988</v>
      </c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50"/>
      <c r="DU27" s="248">
        <f>DU8+DU9+DU10+DU11+DU12+DU19+DU20+DU21+DU22+DU23</f>
        <v>2297.67</v>
      </c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50"/>
    </row>
    <row r="28" spans="1:105" ht="15">
      <c r="A28" s="208" t="s">
        <v>927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</row>
    <row r="29" spans="1:105" ht="15">
      <c r="A29" s="208" t="s">
        <v>928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</row>
    <row r="30" spans="6:155" s="6" customFormat="1" ht="17.25" customHeight="1">
      <c r="F30" s="173" t="s">
        <v>551</v>
      </c>
      <c r="G30" s="173"/>
      <c r="H30" s="173"/>
      <c r="I30" s="174" t="s">
        <v>93</v>
      </c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</row>
    <row r="31" spans="6:8" s="6" customFormat="1" ht="3" customHeight="1">
      <c r="F31" s="173" t="s">
        <v>551</v>
      </c>
      <c r="G31" s="173"/>
      <c r="H31" s="173"/>
    </row>
    <row r="32" spans="6:155" ht="34.5" customHeight="1">
      <c r="F32" s="246" t="s">
        <v>33</v>
      </c>
      <c r="G32" s="246"/>
      <c r="H32" s="246"/>
      <c r="I32" s="247" t="s">
        <v>514</v>
      </c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</row>
  </sheetData>
  <sheetProtection/>
  <mergeCells count="96">
    <mergeCell ref="A7:H7"/>
    <mergeCell ref="I7:CP7"/>
    <mergeCell ref="CQ7:DT7"/>
    <mergeCell ref="DU7:EY7"/>
    <mergeCell ref="A3:EY3"/>
    <mergeCell ref="A6:H6"/>
    <mergeCell ref="I6:CP6"/>
    <mergeCell ref="CQ6:DT6"/>
    <mergeCell ref="DU6:EY6"/>
    <mergeCell ref="A8:H8"/>
    <mergeCell ref="J8:CP8"/>
    <mergeCell ref="CQ8:DT8"/>
    <mergeCell ref="DU8:EY8"/>
    <mergeCell ref="A9:H9"/>
    <mergeCell ref="J9:CP9"/>
    <mergeCell ref="CQ9:DT9"/>
    <mergeCell ref="DU9:EY9"/>
    <mergeCell ref="A10:H10"/>
    <mergeCell ref="J10:CP10"/>
    <mergeCell ref="CQ10:DT10"/>
    <mergeCell ref="DU10:EY10"/>
    <mergeCell ref="A11:H11"/>
    <mergeCell ref="J11:CP11"/>
    <mergeCell ref="CQ11:DT11"/>
    <mergeCell ref="DU11:EY11"/>
    <mergeCell ref="A12:H12"/>
    <mergeCell ref="J12:CP12"/>
    <mergeCell ref="CQ12:DT12"/>
    <mergeCell ref="DU12:EY12"/>
    <mergeCell ref="A13:H13"/>
    <mergeCell ref="J13:CP13"/>
    <mergeCell ref="CQ13:DT13"/>
    <mergeCell ref="DU13:EY13"/>
    <mergeCell ref="A14:H14"/>
    <mergeCell ref="J14:CP14"/>
    <mergeCell ref="CQ14:DT14"/>
    <mergeCell ref="DU14:EY14"/>
    <mergeCell ref="A15:H15"/>
    <mergeCell ref="J15:CP15"/>
    <mergeCell ref="CQ15:DT15"/>
    <mergeCell ref="DU15:EY15"/>
    <mergeCell ref="A16:H16"/>
    <mergeCell ref="J16:CP16"/>
    <mergeCell ref="CQ16:DT16"/>
    <mergeCell ref="DU16:EY16"/>
    <mergeCell ref="A17:H17"/>
    <mergeCell ref="J17:CP17"/>
    <mergeCell ref="CQ17:DT17"/>
    <mergeCell ref="DU17:EY17"/>
    <mergeCell ref="A18:H18"/>
    <mergeCell ref="J18:CP18"/>
    <mergeCell ref="CQ18:DT18"/>
    <mergeCell ref="DU18:EY18"/>
    <mergeCell ref="A19:H19"/>
    <mergeCell ref="J19:CP19"/>
    <mergeCell ref="CQ19:DT19"/>
    <mergeCell ref="DU19:EY19"/>
    <mergeCell ref="A20:H20"/>
    <mergeCell ref="J20:CP20"/>
    <mergeCell ref="CQ20:DT20"/>
    <mergeCell ref="DU20:EY20"/>
    <mergeCell ref="A21:H21"/>
    <mergeCell ref="J21:CP21"/>
    <mergeCell ref="CQ21:DT21"/>
    <mergeCell ref="DU21:EY21"/>
    <mergeCell ref="A22:H22"/>
    <mergeCell ref="J22:CP22"/>
    <mergeCell ref="CQ22:DT22"/>
    <mergeCell ref="DU22:EY22"/>
    <mergeCell ref="A23:H23"/>
    <mergeCell ref="J23:CP23"/>
    <mergeCell ref="CQ23:DT23"/>
    <mergeCell ref="DU23:EY23"/>
    <mergeCell ref="A24:H24"/>
    <mergeCell ref="J24:CP24"/>
    <mergeCell ref="CQ24:DT24"/>
    <mergeCell ref="DU24:EY24"/>
    <mergeCell ref="A25:H25"/>
    <mergeCell ref="J25:CP25"/>
    <mergeCell ref="CQ25:DT25"/>
    <mergeCell ref="DU25:EY25"/>
    <mergeCell ref="A26:H26"/>
    <mergeCell ref="J26:CP26"/>
    <mergeCell ref="CQ26:DT26"/>
    <mergeCell ref="DU26:EY26"/>
    <mergeCell ref="F30:H30"/>
    <mergeCell ref="I30:EY30"/>
    <mergeCell ref="A28:DA28"/>
    <mergeCell ref="A29:DA29"/>
    <mergeCell ref="F31:H31"/>
    <mergeCell ref="F32:H32"/>
    <mergeCell ref="I32:EY32"/>
    <mergeCell ref="A27:H27"/>
    <mergeCell ref="J27:CP27"/>
    <mergeCell ref="CQ27:DT27"/>
    <mergeCell ref="DU27:EY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Y32"/>
  <sheetViews>
    <sheetView zoomScalePageLayoutView="0" workbookViewId="0" topLeftCell="A16">
      <selection activeCell="DU12" sqref="DU12:EY12"/>
    </sheetView>
  </sheetViews>
  <sheetFormatPr defaultColWidth="0.85546875" defaultRowHeight="15"/>
  <cols>
    <col min="1" max="16384" width="0.85546875" style="3" customWidth="1"/>
  </cols>
  <sheetData>
    <row r="1" s="1" customFormat="1" ht="12">
      <c r="EY1" s="2" t="s">
        <v>70</v>
      </c>
    </row>
    <row r="2" ht="12" customHeight="1"/>
    <row r="3" spans="1:155" ht="29.25" customHeight="1">
      <c r="A3" s="217" t="s">
        <v>594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</row>
    <row r="4" spans="1:155" ht="12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 t="s">
        <v>96</v>
      </c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</row>
    <row r="5" s="6" customFormat="1" ht="15.75" customHeight="1">
      <c r="EY5" s="7" t="s">
        <v>532</v>
      </c>
    </row>
    <row r="6" spans="1:155" s="8" customFormat="1" ht="58.5" customHeight="1">
      <c r="A6" s="139" t="s">
        <v>533</v>
      </c>
      <c r="B6" s="186"/>
      <c r="C6" s="186"/>
      <c r="D6" s="186"/>
      <c r="E6" s="186"/>
      <c r="F6" s="186"/>
      <c r="G6" s="186"/>
      <c r="H6" s="137"/>
      <c r="I6" s="139" t="s">
        <v>534</v>
      </c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37"/>
      <c r="CQ6" s="139" t="s">
        <v>612</v>
      </c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37"/>
      <c r="DU6" s="139" t="s">
        <v>613</v>
      </c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37"/>
    </row>
    <row r="7" spans="1:155" ht="14.25" customHeight="1">
      <c r="A7" s="171">
        <v>1</v>
      </c>
      <c r="B7" s="171"/>
      <c r="C7" s="171"/>
      <c r="D7" s="171"/>
      <c r="E7" s="171"/>
      <c r="F7" s="171"/>
      <c r="G7" s="171"/>
      <c r="H7" s="171"/>
      <c r="I7" s="155">
        <v>2</v>
      </c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84"/>
      <c r="CQ7" s="155">
        <v>3</v>
      </c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84"/>
      <c r="DU7" s="155">
        <v>4</v>
      </c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84"/>
    </row>
    <row r="8" spans="1:155" ht="15" customHeight="1">
      <c r="A8" s="185" t="s">
        <v>535</v>
      </c>
      <c r="B8" s="185"/>
      <c r="C8" s="185"/>
      <c r="D8" s="185"/>
      <c r="E8" s="185"/>
      <c r="F8" s="185"/>
      <c r="G8" s="185"/>
      <c r="H8" s="185"/>
      <c r="I8" s="9"/>
      <c r="J8" s="211" t="s">
        <v>71</v>
      </c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2"/>
      <c r="CQ8" s="155">
        <v>336.75</v>
      </c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84"/>
      <c r="DU8" s="155">
        <v>348.2</v>
      </c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84"/>
    </row>
    <row r="9" spans="1:155" ht="15" customHeight="1">
      <c r="A9" s="185" t="s">
        <v>536</v>
      </c>
      <c r="B9" s="185"/>
      <c r="C9" s="185"/>
      <c r="D9" s="185"/>
      <c r="E9" s="185"/>
      <c r="F9" s="185"/>
      <c r="G9" s="185"/>
      <c r="H9" s="185"/>
      <c r="I9" s="9"/>
      <c r="J9" s="211" t="s">
        <v>72</v>
      </c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2"/>
      <c r="CQ9" s="155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84"/>
      <c r="DU9" s="155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84"/>
    </row>
    <row r="10" spans="1:155" ht="15" customHeight="1">
      <c r="A10" s="185" t="s">
        <v>537</v>
      </c>
      <c r="B10" s="185"/>
      <c r="C10" s="185"/>
      <c r="D10" s="185"/>
      <c r="E10" s="185"/>
      <c r="F10" s="185"/>
      <c r="G10" s="185"/>
      <c r="H10" s="185"/>
      <c r="I10" s="9"/>
      <c r="J10" s="211" t="s">
        <v>73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2"/>
      <c r="CQ10" s="155">
        <v>844.958</v>
      </c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84"/>
      <c r="DU10" s="155">
        <v>873.687</v>
      </c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84"/>
    </row>
    <row r="11" spans="1:155" ht="30" customHeight="1">
      <c r="A11" s="185" t="s">
        <v>538</v>
      </c>
      <c r="B11" s="185"/>
      <c r="C11" s="185"/>
      <c r="D11" s="185"/>
      <c r="E11" s="185"/>
      <c r="F11" s="185"/>
      <c r="G11" s="185"/>
      <c r="H11" s="185"/>
      <c r="I11" s="9"/>
      <c r="J11" s="187" t="s">
        <v>74</v>
      </c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8"/>
      <c r="CQ11" s="155">
        <v>944.26</v>
      </c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84"/>
      <c r="DU11" s="155">
        <v>976.365</v>
      </c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84"/>
    </row>
    <row r="12" spans="1:155" ht="30" customHeight="1">
      <c r="A12" s="185" t="s">
        <v>539</v>
      </c>
      <c r="B12" s="185"/>
      <c r="C12" s="185"/>
      <c r="D12" s="185"/>
      <c r="E12" s="185"/>
      <c r="F12" s="185"/>
      <c r="G12" s="185"/>
      <c r="H12" s="185"/>
      <c r="I12" s="9"/>
      <c r="J12" s="187" t="s">
        <v>75</v>
      </c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8"/>
      <c r="CQ12" s="155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84"/>
      <c r="DU12" s="155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84"/>
    </row>
    <row r="13" spans="1:155" ht="15" customHeight="1">
      <c r="A13" s="185" t="s">
        <v>540</v>
      </c>
      <c r="B13" s="185"/>
      <c r="C13" s="185"/>
      <c r="D13" s="185"/>
      <c r="E13" s="185"/>
      <c r="F13" s="185"/>
      <c r="G13" s="185"/>
      <c r="H13" s="185"/>
      <c r="I13" s="9"/>
      <c r="J13" s="211" t="s">
        <v>76</v>
      </c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2"/>
      <c r="CQ13" s="155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84"/>
      <c r="DU13" s="155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84"/>
    </row>
    <row r="14" spans="1:155" ht="15" customHeight="1">
      <c r="A14" s="185" t="s">
        <v>541</v>
      </c>
      <c r="B14" s="185"/>
      <c r="C14" s="185"/>
      <c r="D14" s="185"/>
      <c r="E14" s="185"/>
      <c r="F14" s="185"/>
      <c r="G14" s="185"/>
      <c r="H14" s="185"/>
      <c r="I14" s="9"/>
      <c r="J14" s="211" t="s">
        <v>77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2"/>
      <c r="CQ14" s="155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84"/>
      <c r="DU14" s="155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84"/>
    </row>
    <row r="15" spans="1:155" ht="15" customHeight="1">
      <c r="A15" s="185" t="s">
        <v>542</v>
      </c>
      <c r="B15" s="185"/>
      <c r="C15" s="185"/>
      <c r="D15" s="185"/>
      <c r="E15" s="185"/>
      <c r="F15" s="185"/>
      <c r="G15" s="185"/>
      <c r="H15" s="185"/>
      <c r="I15" s="9"/>
      <c r="J15" s="211" t="s">
        <v>78</v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2"/>
      <c r="CQ15" s="155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84"/>
      <c r="DU15" s="155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84"/>
    </row>
    <row r="16" spans="1:155" ht="30" customHeight="1">
      <c r="A16" s="185" t="s">
        <v>79</v>
      </c>
      <c r="B16" s="185"/>
      <c r="C16" s="185"/>
      <c r="D16" s="185"/>
      <c r="E16" s="185"/>
      <c r="F16" s="185"/>
      <c r="G16" s="185"/>
      <c r="H16" s="185"/>
      <c r="I16" s="9"/>
      <c r="J16" s="187" t="s">
        <v>80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8"/>
      <c r="CQ16" s="155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84"/>
      <c r="DU16" s="155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84"/>
    </row>
    <row r="17" spans="1:155" ht="15" customHeight="1">
      <c r="A17" s="185" t="s">
        <v>81</v>
      </c>
      <c r="B17" s="185"/>
      <c r="C17" s="185"/>
      <c r="D17" s="185"/>
      <c r="E17" s="185"/>
      <c r="F17" s="185"/>
      <c r="G17" s="185"/>
      <c r="H17" s="185"/>
      <c r="I17" s="9"/>
      <c r="J17" s="211" t="s">
        <v>82</v>
      </c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2"/>
      <c r="CQ17" s="155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84"/>
      <c r="DU17" s="155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84"/>
    </row>
    <row r="18" spans="1:155" ht="15" customHeight="1">
      <c r="A18" s="185" t="s">
        <v>83</v>
      </c>
      <c r="B18" s="185"/>
      <c r="C18" s="185"/>
      <c r="D18" s="185"/>
      <c r="E18" s="185"/>
      <c r="F18" s="185"/>
      <c r="G18" s="185"/>
      <c r="H18" s="185"/>
      <c r="I18" s="9"/>
      <c r="J18" s="211" t="s">
        <v>84</v>
      </c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2"/>
      <c r="CQ18" s="155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84"/>
      <c r="DU18" s="155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84"/>
    </row>
    <row r="19" spans="1:155" ht="15" customHeight="1">
      <c r="A19" s="185" t="s">
        <v>543</v>
      </c>
      <c r="B19" s="185"/>
      <c r="C19" s="185"/>
      <c r="D19" s="185"/>
      <c r="E19" s="185"/>
      <c r="F19" s="185"/>
      <c r="G19" s="185"/>
      <c r="H19" s="185"/>
      <c r="I19" s="9"/>
      <c r="J19" s="211" t="s">
        <v>85</v>
      </c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2"/>
      <c r="CQ19" s="155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84"/>
      <c r="DU19" s="155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84"/>
    </row>
    <row r="20" spans="1:155" ht="15" customHeight="1">
      <c r="A20" s="185" t="s">
        <v>544</v>
      </c>
      <c r="B20" s="185"/>
      <c r="C20" s="185"/>
      <c r="D20" s="185"/>
      <c r="E20" s="185"/>
      <c r="F20" s="185"/>
      <c r="G20" s="185"/>
      <c r="H20" s="185"/>
      <c r="I20" s="9"/>
      <c r="J20" s="211" t="s">
        <v>86</v>
      </c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2"/>
      <c r="CQ20" s="155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84"/>
      <c r="DU20" s="155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84"/>
    </row>
    <row r="21" spans="1:155" ht="15" customHeight="1">
      <c r="A21" s="185" t="s">
        <v>545</v>
      </c>
      <c r="B21" s="185"/>
      <c r="C21" s="185"/>
      <c r="D21" s="185"/>
      <c r="E21" s="185"/>
      <c r="F21" s="185"/>
      <c r="G21" s="185"/>
      <c r="H21" s="185"/>
      <c r="I21" s="9"/>
      <c r="J21" s="211" t="s">
        <v>87</v>
      </c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2"/>
      <c r="CQ21" s="155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84"/>
      <c r="DU21" s="155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84"/>
    </row>
    <row r="22" spans="1:155" ht="15" customHeight="1">
      <c r="A22" s="185" t="s">
        <v>546</v>
      </c>
      <c r="B22" s="185"/>
      <c r="C22" s="185"/>
      <c r="D22" s="185"/>
      <c r="E22" s="185"/>
      <c r="F22" s="185"/>
      <c r="G22" s="185"/>
      <c r="H22" s="185"/>
      <c r="I22" s="9"/>
      <c r="J22" s="211" t="s">
        <v>547</v>
      </c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2"/>
      <c r="CQ22" s="155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84"/>
      <c r="DU22" s="155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84"/>
    </row>
    <row r="23" spans="1:155" ht="15" customHeight="1">
      <c r="A23" s="185" t="s">
        <v>548</v>
      </c>
      <c r="B23" s="185"/>
      <c r="C23" s="185"/>
      <c r="D23" s="185"/>
      <c r="E23" s="185"/>
      <c r="F23" s="185"/>
      <c r="G23" s="185"/>
      <c r="H23" s="185"/>
      <c r="I23" s="9"/>
      <c r="J23" s="211" t="s">
        <v>88</v>
      </c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2"/>
      <c r="CQ23" s="155">
        <v>2.95</v>
      </c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84"/>
      <c r="DU23" s="155">
        <v>2.95</v>
      </c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84"/>
    </row>
    <row r="24" spans="1:155" ht="15" customHeight="1">
      <c r="A24" s="185" t="s">
        <v>89</v>
      </c>
      <c r="B24" s="185"/>
      <c r="C24" s="185"/>
      <c r="D24" s="185"/>
      <c r="E24" s="185"/>
      <c r="F24" s="185"/>
      <c r="G24" s="185"/>
      <c r="H24" s="185"/>
      <c r="I24" s="9"/>
      <c r="J24" s="211" t="s">
        <v>813</v>
      </c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2"/>
      <c r="CQ24" s="155">
        <v>2.95</v>
      </c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84"/>
      <c r="DU24" s="155">
        <v>2.95</v>
      </c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84"/>
    </row>
    <row r="25" spans="1:155" ht="15" customHeight="1">
      <c r="A25" s="185" t="s">
        <v>90</v>
      </c>
      <c r="B25" s="185"/>
      <c r="C25" s="185"/>
      <c r="D25" s="185"/>
      <c r="E25" s="185"/>
      <c r="F25" s="185"/>
      <c r="G25" s="185"/>
      <c r="H25" s="185"/>
      <c r="I25" s="9"/>
      <c r="J25" s="211" t="s">
        <v>91</v>
      </c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2"/>
      <c r="CQ25" s="155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84"/>
      <c r="DU25" s="155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84"/>
    </row>
    <row r="26" spans="1:155" ht="15" customHeight="1">
      <c r="A26" s="185" t="s">
        <v>549</v>
      </c>
      <c r="B26" s="185"/>
      <c r="C26" s="185"/>
      <c r="D26" s="185"/>
      <c r="E26" s="185"/>
      <c r="F26" s="185"/>
      <c r="G26" s="185"/>
      <c r="H26" s="185"/>
      <c r="I26" s="9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2"/>
      <c r="CQ26" s="155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84"/>
      <c r="DU26" s="155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84"/>
    </row>
    <row r="27" spans="1:155" ht="15" customHeight="1">
      <c r="A27" s="185"/>
      <c r="B27" s="185"/>
      <c r="C27" s="185"/>
      <c r="D27" s="185"/>
      <c r="E27" s="185"/>
      <c r="F27" s="185"/>
      <c r="G27" s="185"/>
      <c r="H27" s="185"/>
      <c r="I27" s="9"/>
      <c r="J27" s="211" t="s">
        <v>92</v>
      </c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2"/>
      <c r="CQ27" s="248">
        <f>CQ8+CQ9+CQ10+CQ11+CQ12+CQ19+CQ20+CQ21+CQ22+CQ23</f>
        <v>2128.9179999999997</v>
      </c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50"/>
      <c r="DU27" s="248">
        <f>DU8+DU9+DU10+DU11+DU12+DU19+DU20+DU21+DU22+DU23</f>
        <v>2201.2019999999998</v>
      </c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50"/>
    </row>
    <row r="28" spans="1:105" ht="15">
      <c r="A28" s="208" t="s">
        <v>927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</row>
    <row r="29" spans="1:105" ht="15">
      <c r="A29" s="208" t="s">
        <v>928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</row>
    <row r="30" spans="6:155" s="6" customFormat="1" ht="17.25" customHeight="1">
      <c r="F30" s="173" t="s">
        <v>551</v>
      </c>
      <c r="G30" s="173"/>
      <c r="H30" s="173"/>
      <c r="I30" s="174" t="s">
        <v>93</v>
      </c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</row>
    <row r="31" spans="6:8" s="6" customFormat="1" ht="3" customHeight="1">
      <c r="F31" s="173" t="s">
        <v>551</v>
      </c>
      <c r="G31" s="173"/>
      <c r="H31" s="173"/>
    </row>
    <row r="32" spans="6:155" ht="34.5" customHeight="1">
      <c r="F32" s="246" t="s">
        <v>33</v>
      </c>
      <c r="G32" s="246"/>
      <c r="H32" s="246"/>
      <c r="I32" s="247" t="s">
        <v>514</v>
      </c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</row>
  </sheetData>
  <sheetProtection/>
  <mergeCells count="96">
    <mergeCell ref="A7:H7"/>
    <mergeCell ref="I7:CP7"/>
    <mergeCell ref="CQ7:DT7"/>
    <mergeCell ref="DU7:EY7"/>
    <mergeCell ref="A3:EY3"/>
    <mergeCell ref="A6:H6"/>
    <mergeCell ref="I6:CP6"/>
    <mergeCell ref="CQ6:DT6"/>
    <mergeCell ref="DU6:EY6"/>
    <mergeCell ref="A8:H8"/>
    <mergeCell ref="J8:CP8"/>
    <mergeCell ref="CQ8:DT8"/>
    <mergeCell ref="DU8:EY8"/>
    <mergeCell ref="A9:H9"/>
    <mergeCell ref="J9:CP9"/>
    <mergeCell ref="CQ9:DT9"/>
    <mergeCell ref="DU9:EY9"/>
    <mergeCell ref="A10:H10"/>
    <mergeCell ref="J10:CP10"/>
    <mergeCell ref="CQ10:DT10"/>
    <mergeCell ref="DU10:EY10"/>
    <mergeCell ref="A11:H11"/>
    <mergeCell ref="J11:CP11"/>
    <mergeCell ref="CQ11:DT11"/>
    <mergeCell ref="DU11:EY11"/>
    <mergeCell ref="A12:H12"/>
    <mergeCell ref="J12:CP12"/>
    <mergeCell ref="CQ12:DT12"/>
    <mergeCell ref="DU12:EY12"/>
    <mergeCell ref="A13:H13"/>
    <mergeCell ref="J13:CP13"/>
    <mergeCell ref="CQ13:DT13"/>
    <mergeCell ref="DU13:EY13"/>
    <mergeCell ref="A14:H14"/>
    <mergeCell ref="J14:CP14"/>
    <mergeCell ref="CQ14:DT14"/>
    <mergeCell ref="DU14:EY14"/>
    <mergeCell ref="A15:H15"/>
    <mergeCell ref="J15:CP15"/>
    <mergeCell ref="CQ15:DT15"/>
    <mergeCell ref="DU15:EY15"/>
    <mergeCell ref="A16:H16"/>
    <mergeCell ref="J16:CP16"/>
    <mergeCell ref="CQ16:DT16"/>
    <mergeCell ref="DU16:EY16"/>
    <mergeCell ref="A17:H17"/>
    <mergeCell ref="J17:CP17"/>
    <mergeCell ref="CQ17:DT17"/>
    <mergeCell ref="DU17:EY17"/>
    <mergeCell ref="A18:H18"/>
    <mergeCell ref="J18:CP18"/>
    <mergeCell ref="CQ18:DT18"/>
    <mergeCell ref="DU18:EY18"/>
    <mergeCell ref="A19:H19"/>
    <mergeCell ref="J19:CP19"/>
    <mergeCell ref="CQ19:DT19"/>
    <mergeCell ref="DU19:EY19"/>
    <mergeCell ref="A20:H20"/>
    <mergeCell ref="J20:CP20"/>
    <mergeCell ref="CQ20:DT20"/>
    <mergeCell ref="DU20:EY20"/>
    <mergeCell ref="A21:H21"/>
    <mergeCell ref="J21:CP21"/>
    <mergeCell ref="CQ21:DT21"/>
    <mergeCell ref="DU21:EY21"/>
    <mergeCell ref="A22:H22"/>
    <mergeCell ref="J22:CP22"/>
    <mergeCell ref="CQ22:DT22"/>
    <mergeCell ref="DU22:EY22"/>
    <mergeCell ref="A23:H23"/>
    <mergeCell ref="J23:CP23"/>
    <mergeCell ref="CQ23:DT23"/>
    <mergeCell ref="DU23:EY23"/>
    <mergeCell ref="A24:H24"/>
    <mergeCell ref="J24:CP24"/>
    <mergeCell ref="CQ24:DT24"/>
    <mergeCell ref="DU24:EY24"/>
    <mergeCell ref="A25:H25"/>
    <mergeCell ref="J25:CP25"/>
    <mergeCell ref="CQ25:DT25"/>
    <mergeCell ref="DU25:EY25"/>
    <mergeCell ref="A26:H26"/>
    <mergeCell ref="J26:CP26"/>
    <mergeCell ref="CQ26:DT26"/>
    <mergeCell ref="DU26:EY26"/>
    <mergeCell ref="F30:H30"/>
    <mergeCell ref="I30:EY30"/>
    <mergeCell ref="A28:DA28"/>
    <mergeCell ref="A29:DA29"/>
    <mergeCell ref="F31:H31"/>
    <mergeCell ref="F32:H32"/>
    <mergeCell ref="I32:EY32"/>
    <mergeCell ref="A27:H27"/>
    <mergeCell ref="J27:CP27"/>
    <mergeCell ref="CQ27:DT27"/>
    <mergeCell ref="DU27:EY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A30"/>
  <sheetViews>
    <sheetView zoomScalePageLayoutView="0" workbookViewId="0" topLeftCell="A1">
      <selection activeCell="A24" sqref="A24:DA25"/>
    </sheetView>
  </sheetViews>
  <sheetFormatPr defaultColWidth="0.85546875" defaultRowHeight="15"/>
  <cols>
    <col min="1" max="16384" width="0.85546875" style="3" customWidth="1"/>
  </cols>
  <sheetData>
    <row r="1" s="1" customFormat="1" ht="12">
      <c r="CN1" s="2" t="s">
        <v>559</v>
      </c>
    </row>
    <row r="2" ht="9.75" customHeight="1"/>
    <row r="3" spans="1:99" ht="12.75" customHeight="1">
      <c r="A3" s="217" t="s">
        <v>560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</row>
    <row r="4" spans="1:99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</row>
    <row r="5" s="6" customFormat="1" ht="15" customHeight="1">
      <c r="CT5" s="7" t="s">
        <v>532</v>
      </c>
    </row>
    <row r="6" spans="1:99" s="6" customFormat="1" ht="13.5" customHeight="1">
      <c r="A6" s="256"/>
      <c r="B6" s="211"/>
      <c r="C6" s="211"/>
      <c r="D6" s="211"/>
      <c r="E6" s="211"/>
      <c r="F6" s="211"/>
      <c r="G6" s="211"/>
      <c r="H6" s="212"/>
      <c r="I6" s="256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2"/>
      <c r="AR6" s="155" t="s">
        <v>603</v>
      </c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84"/>
      <c r="BT6" s="155" t="s">
        <v>611</v>
      </c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84"/>
    </row>
    <row r="7" spans="1:99" s="8" customFormat="1" ht="117.75" customHeight="1">
      <c r="A7" s="199" t="s">
        <v>552</v>
      </c>
      <c r="B7" s="200"/>
      <c r="C7" s="200"/>
      <c r="D7" s="200"/>
      <c r="E7" s="200"/>
      <c r="F7" s="200"/>
      <c r="G7" s="200"/>
      <c r="H7" s="201"/>
      <c r="I7" s="199" t="s">
        <v>534</v>
      </c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1"/>
      <c r="AR7" s="193" t="s">
        <v>134</v>
      </c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5"/>
      <c r="BF7" s="193" t="s">
        <v>600</v>
      </c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5"/>
      <c r="BT7" s="193" t="s">
        <v>135</v>
      </c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5"/>
      <c r="CH7" s="193" t="s">
        <v>601</v>
      </c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5"/>
    </row>
    <row r="8" spans="1:99" ht="13.5" customHeight="1">
      <c r="A8" s="171">
        <v>1</v>
      </c>
      <c r="B8" s="171"/>
      <c r="C8" s="171"/>
      <c r="D8" s="171"/>
      <c r="E8" s="171"/>
      <c r="F8" s="171"/>
      <c r="G8" s="171"/>
      <c r="H8" s="171"/>
      <c r="I8" s="155">
        <v>2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84"/>
      <c r="AR8" s="155">
        <v>3</v>
      </c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84"/>
      <c r="BF8" s="155">
        <v>4</v>
      </c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84"/>
      <c r="BT8" s="155">
        <v>5</v>
      </c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84"/>
      <c r="CH8" s="155">
        <v>6</v>
      </c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84"/>
    </row>
    <row r="9" spans="1:99" ht="63" customHeight="1">
      <c r="A9" s="185" t="s">
        <v>561</v>
      </c>
      <c r="B9" s="185"/>
      <c r="C9" s="185"/>
      <c r="D9" s="185"/>
      <c r="E9" s="185"/>
      <c r="F9" s="185"/>
      <c r="G9" s="185"/>
      <c r="H9" s="185"/>
      <c r="I9" s="9"/>
      <c r="J9" s="252" t="s">
        <v>562</v>
      </c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10"/>
      <c r="AR9" s="155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84"/>
      <c r="BF9" s="155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84"/>
      <c r="BT9" s="155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84"/>
      <c r="CH9" s="155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84"/>
    </row>
    <row r="10" spans="1:99" ht="15" customHeight="1">
      <c r="A10" s="185" t="s">
        <v>563</v>
      </c>
      <c r="B10" s="185"/>
      <c r="C10" s="185"/>
      <c r="D10" s="185"/>
      <c r="E10" s="185"/>
      <c r="F10" s="185"/>
      <c r="G10" s="185"/>
      <c r="H10" s="185"/>
      <c r="I10" s="9"/>
      <c r="J10" s="211" t="s">
        <v>547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2"/>
      <c r="AR10" s="155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84"/>
      <c r="BF10" s="155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84"/>
      <c r="BT10" s="155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84"/>
      <c r="CH10" s="155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84"/>
    </row>
    <row r="11" spans="1:99" ht="15" customHeight="1">
      <c r="A11" s="185" t="s">
        <v>564</v>
      </c>
      <c r="B11" s="185"/>
      <c r="C11" s="185"/>
      <c r="D11" s="185"/>
      <c r="E11" s="185"/>
      <c r="F11" s="185"/>
      <c r="G11" s="185"/>
      <c r="H11" s="185"/>
      <c r="I11" s="9"/>
      <c r="J11" s="211" t="s">
        <v>565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2"/>
      <c r="AR11" s="155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84"/>
      <c r="BF11" s="155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84"/>
      <c r="BT11" s="155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84"/>
      <c r="CH11" s="155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84"/>
    </row>
    <row r="12" spans="1:99" ht="46.5" customHeight="1">
      <c r="A12" s="185" t="s">
        <v>566</v>
      </c>
      <c r="B12" s="185"/>
      <c r="C12" s="185"/>
      <c r="D12" s="185"/>
      <c r="E12" s="185"/>
      <c r="F12" s="185"/>
      <c r="G12" s="185"/>
      <c r="H12" s="185"/>
      <c r="I12" s="9"/>
      <c r="J12" s="252" t="s">
        <v>567</v>
      </c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11"/>
      <c r="AR12" s="155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84"/>
      <c r="BF12" s="253">
        <f>BF13+BF14+BF15</f>
        <v>173.92</v>
      </c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5"/>
      <c r="BT12" s="155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84"/>
      <c r="CH12" s="253">
        <f>CH13+CH14+CH15</f>
        <v>173.92</v>
      </c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5"/>
    </row>
    <row r="13" spans="1:99" ht="117.75" customHeight="1">
      <c r="A13" s="185" t="s">
        <v>568</v>
      </c>
      <c r="B13" s="185"/>
      <c r="C13" s="185"/>
      <c r="D13" s="185"/>
      <c r="E13" s="185"/>
      <c r="F13" s="185"/>
      <c r="G13" s="185"/>
      <c r="H13" s="185"/>
      <c r="I13" s="9"/>
      <c r="J13" s="252" t="s">
        <v>569</v>
      </c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10"/>
      <c r="AR13" s="155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84"/>
      <c r="BF13" s="155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84"/>
      <c r="BT13" s="155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84"/>
      <c r="CH13" s="155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84"/>
    </row>
    <row r="14" spans="1:99" ht="30" customHeight="1">
      <c r="A14" s="185" t="s">
        <v>570</v>
      </c>
      <c r="B14" s="185"/>
      <c r="C14" s="185"/>
      <c r="D14" s="185"/>
      <c r="E14" s="185"/>
      <c r="F14" s="185"/>
      <c r="G14" s="185"/>
      <c r="H14" s="185"/>
      <c r="I14" s="9"/>
      <c r="J14" s="252" t="s">
        <v>571</v>
      </c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10"/>
      <c r="AR14" s="155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84"/>
      <c r="BF14" s="155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84"/>
      <c r="BT14" s="155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84"/>
      <c r="CH14" s="155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84"/>
    </row>
    <row r="15" spans="1:99" ht="15" customHeight="1">
      <c r="A15" s="185" t="s">
        <v>572</v>
      </c>
      <c r="B15" s="185"/>
      <c r="C15" s="185"/>
      <c r="D15" s="185"/>
      <c r="E15" s="185"/>
      <c r="F15" s="185"/>
      <c r="G15" s="185"/>
      <c r="H15" s="185"/>
      <c r="I15" s="9"/>
      <c r="J15" s="211" t="s">
        <v>573</v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2"/>
      <c r="AR15" s="155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84"/>
      <c r="BF15" s="155">
        <v>173.92</v>
      </c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84"/>
      <c r="BT15" s="155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84"/>
      <c r="CH15" s="155">
        <v>173.92</v>
      </c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84"/>
    </row>
    <row r="16" spans="1:99" ht="30" customHeight="1">
      <c r="A16" s="185" t="s">
        <v>574</v>
      </c>
      <c r="B16" s="185"/>
      <c r="C16" s="185"/>
      <c r="D16" s="185"/>
      <c r="E16" s="185"/>
      <c r="F16" s="185"/>
      <c r="G16" s="185"/>
      <c r="H16" s="185"/>
      <c r="I16" s="9"/>
      <c r="J16" s="252" t="s">
        <v>575</v>
      </c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10"/>
      <c r="AR16" s="155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84"/>
      <c r="BF16" s="155">
        <v>735.78</v>
      </c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84"/>
      <c r="BT16" s="155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84"/>
      <c r="CH16" s="155">
        <v>760.052</v>
      </c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84"/>
    </row>
    <row r="17" spans="1:99" ht="30" customHeight="1">
      <c r="A17" s="185" t="s">
        <v>576</v>
      </c>
      <c r="B17" s="185"/>
      <c r="C17" s="185"/>
      <c r="D17" s="185"/>
      <c r="E17" s="185"/>
      <c r="F17" s="185"/>
      <c r="G17" s="185"/>
      <c r="H17" s="185"/>
      <c r="I17" s="9"/>
      <c r="J17" s="252" t="s">
        <v>577</v>
      </c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10"/>
      <c r="AR17" s="155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84"/>
      <c r="BF17" s="155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84"/>
      <c r="BT17" s="155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84"/>
      <c r="CH17" s="155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84"/>
    </row>
    <row r="18" spans="1:99" ht="30" customHeight="1">
      <c r="A18" s="185" t="s">
        <v>578</v>
      </c>
      <c r="B18" s="185"/>
      <c r="C18" s="185"/>
      <c r="D18" s="185"/>
      <c r="E18" s="185"/>
      <c r="F18" s="185"/>
      <c r="G18" s="185"/>
      <c r="H18" s="185"/>
      <c r="I18" s="9"/>
      <c r="J18" s="252" t="s">
        <v>579</v>
      </c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11"/>
      <c r="AR18" s="155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84"/>
      <c r="BF18" s="155">
        <v>2159.56</v>
      </c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84"/>
      <c r="BT18" s="155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84"/>
      <c r="CH18" s="155">
        <v>2117.36</v>
      </c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84"/>
    </row>
    <row r="19" spans="1:99" ht="60" customHeight="1">
      <c r="A19" s="185" t="s">
        <v>580</v>
      </c>
      <c r="B19" s="185"/>
      <c r="C19" s="185"/>
      <c r="D19" s="185"/>
      <c r="E19" s="185"/>
      <c r="F19" s="185"/>
      <c r="G19" s="185"/>
      <c r="H19" s="185"/>
      <c r="I19" s="9"/>
      <c r="J19" s="251" t="s">
        <v>581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12"/>
      <c r="AR19" s="155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84"/>
      <c r="BF19" s="155">
        <v>1.13</v>
      </c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84"/>
      <c r="BT19" s="155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84"/>
      <c r="CH19" s="155">
        <v>1.13</v>
      </c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84"/>
    </row>
    <row r="20" spans="1:99" ht="15" customHeight="1">
      <c r="A20" s="185"/>
      <c r="B20" s="185"/>
      <c r="C20" s="185"/>
      <c r="D20" s="185"/>
      <c r="E20" s="185"/>
      <c r="F20" s="185"/>
      <c r="G20" s="185"/>
      <c r="H20" s="185"/>
      <c r="I20" s="9"/>
      <c r="J20" s="211" t="s">
        <v>582</v>
      </c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2"/>
      <c r="AR20" s="155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84"/>
      <c r="BF20" s="248">
        <f>BF9+BF10+BF11+BF12+BF16+BF17+BF18+BF19</f>
        <v>3070.39</v>
      </c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50"/>
      <c r="BT20" s="155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84"/>
      <c r="CH20" s="248">
        <f>CH9+CH10+CH11+CH12+CH16+CH17+CH18+CH19</f>
        <v>3052.4620000000004</v>
      </c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50"/>
    </row>
    <row r="21" spans="1:99" ht="15" customHeight="1">
      <c r="A21" s="185" t="s">
        <v>536</v>
      </c>
      <c r="B21" s="185"/>
      <c r="C21" s="185"/>
      <c r="D21" s="185"/>
      <c r="E21" s="185"/>
      <c r="F21" s="185"/>
      <c r="G21" s="185"/>
      <c r="H21" s="185"/>
      <c r="I21" s="9"/>
      <c r="J21" s="211" t="s">
        <v>583</v>
      </c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2"/>
      <c r="AR21" s="155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84"/>
      <c r="BF21" s="155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84"/>
      <c r="BT21" s="155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84"/>
      <c r="CH21" s="155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84"/>
    </row>
    <row r="22" spans="1:99" ht="94.5" customHeight="1">
      <c r="A22" s="185" t="s">
        <v>537</v>
      </c>
      <c r="B22" s="185"/>
      <c r="C22" s="185"/>
      <c r="D22" s="185"/>
      <c r="E22" s="185"/>
      <c r="F22" s="185"/>
      <c r="G22" s="185"/>
      <c r="H22" s="185"/>
      <c r="I22" s="9"/>
      <c r="J22" s="251" t="s">
        <v>584</v>
      </c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13"/>
      <c r="AR22" s="155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84"/>
      <c r="BF22" s="155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84"/>
      <c r="BT22" s="155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84"/>
      <c r="CH22" s="155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84"/>
    </row>
    <row r="23" spans="1:99" ht="30" customHeight="1">
      <c r="A23" s="185" t="s">
        <v>538</v>
      </c>
      <c r="B23" s="185"/>
      <c r="C23" s="185"/>
      <c r="D23" s="185"/>
      <c r="E23" s="185"/>
      <c r="F23" s="185"/>
      <c r="G23" s="185"/>
      <c r="H23" s="185"/>
      <c r="I23" s="9"/>
      <c r="J23" s="252" t="s">
        <v>31</v>
      </c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13"/>
      <c r="AR23" s="155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84"/>
      <c r="BF23" s="248">
        <f>BF20+BF21+AR22</f>
        <v>3070.39</v>
      </c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50"/>
      <c r="BT23" s="155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84"/>
      <c r="CH23" s="248">
        <f>CH20+CH21+BT22</f>
        <v>3052.4620000000004</v>
      </c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50"/>
    </row>
    <row r="24" spans="1:105" ht="15" customHeight="1">
      <c r="A24" s="208" t="s">
        <v>927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</row>
    <row r="25" spans="1:105" ht="15">
      <c r="A25" s="208" t="s">
        <v>928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</row>
    <row r="26" spans="6:99" s="6" customFormat="1" ht="15" customHeight="1">
      <c r="F26" s="173" t="s">
        <v>551</v>
      </c>
      <c r="G26" s="173"/>
      <c r="H26" s="173"/>
      <c r="I26" s="174" t="s">
        <v>32</v>
      </c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</row>
    <row r="27" spans="6:99" s="6" customFormat="1" ht="30" customHeight="1">
      <c r="F27" s="173" t="s">
        <v>33</v>
      </c>
      <c r="G27" s="173"/>
      <c r="H27" s="173"/>
      <c r="I27" s="174" t="s">
        <v>136</v>
      </c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</row>
    <row r="28" spans="6:99" s="6" customFormat="1" ht="31.5" customHeight="1">
      <c r="F28" s="173" t="s">
        <v>34</v>
      </c>
      <c r="G28" s="173"/>
      <c r="H28" s="173"/>
      <c r="I28" s="174" t="s">
        <v>137</v>
      </c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</row>
    <row r="29" ht="3" customHeight="1"/>
    <row r="30" spans="6:99" ht="59.25" customHeight="1">
      <c r="F30" s="246" t="s">
        <v>35</v>
      </c>
      <c r="G30" s="246"/>
      <c r="H30" s="246"/>
      <c r="I30" s="247" t="s">
        <v>514</v>
      </c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</row>
  </sheetData>
  <sheetProtection/>
  <mergeCells count="117">
    <mergeCell ref="CH20:CU20"/>
    <mergeCell ref="A23:H23"/>
    <mergeCell ref="J23:AP23"/>
    <mergeCell ref="F28:H28"/>
    <mergeCell ref="F26:H26"/>
    <mergeCell ref="AR23:BE23"/>
    <mergeCell ref="A21:H21"/>
    <mergeCell ref="BF20:BS20"/>
    <mergeCell ref="AR22:BE22"/>
    <mergeCell ref="A24:DA24"/>
    <mergeCell ref="F30:H30"/>
    <mergeCell ref="I30:CU30"/>
    <mergeCell ref="I26:CU26"/>
    <mergeCell ref="F27:H27"/>
    <mergeCell ref="I27:CU27"/>
    <mergeCell ref="BF23:BS23"/>
    <mergeCell ref="I28:CU28"/>
    <mergeCell ref="BT23:CG23"/>
    <mergeCell ref="CH23:CU23"/>
    <mergeCell ref="A25:DA25"/>
    <mergeCell ref="BF21:BS21"/>
    <mergeCell ref="BF22:BS22"/>
    <mergeCell ref="J22:AP22"/>
    <mergeCell ref="A20:H20"/>
    <mergeCell ref="J20:AQ20"/>
    <mergeCell ref="A22:H22"/>
    <mergeCell ref="J21:AQ21"/>
    <mergeCell ref="AR20:BE20"/>
    <mergeCell ref="AR21:BE21"/>
    <mergeCell ref="A9:H9"/>
    <mergeCell ref="BT13:CG13"/>
    <mergeCell ref="CH13:CU13"/>
    <mergeCell ref="BT12:CG12"/>
    <mergeCell ref="CH12:CU12"/>
    <mergeCell ref="BT15:CG15"/>
    <mergeCell ref="CH15:CU15"/>
    <mergeCell ref="BT14:CG14"/>
    <mergeCell ref="CH14:CU14"/>
    <mergeCell ref="AR11:BE11"/>
    <mergeCell ref="BT17:CG17"/>
    <mergeCell ref="CH17:CU17"/>
    <mergeCell ref="BT22:CG22"/>
    <mergeCell ref="CH22:CU22"/>
    <mergeCell ref="BT21:CG21"/>
    <mergeCell ref="CH21:CU21"/>
    <mergeCell ref="BT19:CG19"/>
    <mergeCell ref="CH19:CU19"/>
    <mergeCell ref="BT18:CG18"/>
    <mergeCell ref="CH18:CU18"/>
    <mergeCell ref="BT16:CG16"/>
    <mergeCell ref="CH16:CU16"/>
    <mergeCell ref="BT20:CG20"/>
    <mergeCell ref="I8:AQ8"/>
    <mergeCell ref="J9:AP9"/>
    <mergeCell ref="AR9:BE9"/>
    <mergeCell ref="BF9:BS9"/>
    <mergeCell ref="BF11:BS11"/>
    <mergeCell ref="AR10:BE10"/>
    <mergeCell ref="BF13:BS13"/>
    <mergeCell ref="A3:CU3"/>
    <mergeCell ref="BT6:CU6"/>
    <mergeCell ref="BT7:CG7"/>
    <mergeCell ref="CH7:CU7"/>
    <mergeCell ref="BF7:BS7"/>
    <mergeCell ref="AR7:BE7"/>
    <mergeCell ref="A6:H6"/>
    <mergeCell ref="I6:AQ6"/>
    <mergeCell ref="AR6:BS6"/>
    <mergeCell ref="A7:H7"/>
    <mergeCell ref="A8:H8"/>
    <mergeCell ref="I7:AQ7"/>
    <mergeCell ref="BT10:CG10"/>
    <mergeCell ref="CH10:CU10"/>
    <mergeCell ref="BT9:CG9"/>
    <mergeCell ref="CH9:CU9"/>
    <mergeCell ref="BF8:BS8"/>
    <mergeCell ref="AR8:BE8"/>
    <mergeCell ref="BT8:CG8"/>
    <mergeCell ref="CH8:CU8"/>
    <mergeCell ref="BF12:BS12"/>
    <mergeCell ref="AR12:BE12"/>
    <mergeCell ref="BF10:BS10"/>
    <mergeCell ref="BF14:BS14"/>
    <mergeCell ref="BT11:CG11"/>
    <mergeCell ref="CH11:CU11"/>
    <mergeCell ref="AR14:BE14"/>
    <mergeCell ref="AR13:BE13"/>
    <mergeCell ref="A14:H14"/>
    <mergeCell ref="A13:H13"/>
    <mergeCell ref="J12:AP12"/>
    <mergeCell ref="A12:H12"/>
    <mergeCell ref="A11:H11"/>
    <mergeCell ref="A10:H10"/>
    <mergeCell ref="J14:AP14"/>
    <mergeCell ref="J13:AP13"/>
    <mergeCell ref="J11:AQ11"/>
    <mergeCell ref="J10:AQ10"/>
    <mergeCell ref="A19:H19"/>
    <mergeCell ref="J19:AP19"/>
    <mergeCell ref="A16:H16"/>
    <mergeCell ref="J18:AP18"/>
    <mergeCell ref="J16:AP16"/>
    <mergeCell ref="A15:H15"/>
    <mergeCell ref="J15:AQ15"/>
    <mergeCell ref="A17:H17"/>
    <mergeCell ref="J17:AP17"/>
    <mergeCell ref="A18:H18"/>
    <mergeCell ref="BF19:BS19"/>
    <mergeCell ref="AR19:BE19"/>
    <mergeCell ref="BF16:BS16"/>
    <mergeCell ref="AR16:BE16"/>
    <mergeCell ref="AR15:BE15"/>
    <mergeCell ref="BF15:BS15"/>
    <mergeCell ref="AR18:BE18"/>
    <mergeCell ref="BF18:BS18"/>
    <mergeCell ref="AR17:BE17"/>
    <mergeCell ref="BF17:BS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18"/>
  <sheetViews>
    <sheetView zoomScalePageLayoutView="0" workbookViewId="0" topLeftCell="A1">
      <selection activeCell="DV12" sqref="DV12"/>
    </sheetView>
  </sheetViews>
  <sheetFormatPr defaultColWidth="0.85546875" defaultRowHeight="12" customHeight="1"/>
  <cols>
    <col min="1" max="16384" width="0.85546875" style="3" customWidth="1"/>
  </cols>
  <sheetData>
    <row r="1" s="1" customFormat="1" ht="12">
      <c r="CS1" s="2" t="s">
        <v>36</v>
      </c>
    </row>
    <row r="2" ht="15"/>
    <row r="3" spans="1:107" ht="15.75">
      <c r="A3" s="217" t="s">
        <v>37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</row>
    <row r="4" spans="1:107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="6" customFormat="1" ht="15">
      <c r="CZ5" s="7" t="s">
        <v>532</v>
      </c>
    </row>
    <row r="6" spans="1:107" s="6" customFormat="1" ht="15">
      <c r="A6" s="193" t="s">
        <v>38</v>
      </c>
      <c r="B6" s="156"/>
      <c r="C6" s="156"/>
      <c r="D6" s="156"/>
      <c r="E6" s="156"/>
      <c r="F6" s="156"/>
      <c r="G6" s="156"/>
      <c r="H6" s="184"/>
      <c r="I6" s="155" t="s">
        <v>39</v>
      </c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84"/>
      <c r="AR6" s="155" t="s">
        <v>604</v>
      </c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84"/>
      <c r="BX6" s="155" t="s">
        <v>614</v>
      </c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84"/>
    </row>
    <row r="7" spans="1:107" s="8" customFormat="1" ht="44.25" customHeight="1">
      <c r="A7" s="199"/>
      <c r="B7" s="200"/>
      <c r="C7" s="200"/>
      <c r="D7" s="200"/>
      <c r="E7" s="200"/>
      <c r="F7" s="200"/>
      <c r="G7" s="200"/>
      <c r="H7" s="201"/>
      <c r="I7" s="199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1"/>
      <c r="AR7" s="193" t="s">
        <v>29</v>
      </c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5"/>
      <c r="BH7" s="193" t="s">
        <v>600</v>
      </c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5"/>
      <c r="BX7" s="193" t="s">
        <v>29</v>
      </c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5"/>
      <c r="CN7" s="193" t="s">
        <v>30</v>
      </c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5"/>
    </row>
    <row r="8" spans="1:107" ht="15">
      <c r="A8" s="171">
        <v>1</v>
      </c>
      <c r="B8" s="171"/>
      <c r="C8" s="171"/>
      <c r="D8" s="171"/>
      <c r="E8" s="171"/>
      <c r="F8" s="171"/>
      <c r="G8" s="171"/>
      <c r="H8" s="171"/>
      <c r="I8" s="155">
        <v>2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84"/>
      <c r="AR8" s="155">
        <v>3</v>
      </c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84"/>
      <c r="BH8" s="155">
        <v>4</v>
      </c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84"/>
      <c r="BX8" s="155">
        <v>5</v>
      </c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84"/>
      <c r="CN8" s="155">
        <v>6</v>
      </c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84"/>
    </row>
    <row r="9" spans="1:107" ht="20.25" customHeight="1">
      <c r="A9" s="185" t="s">
        <v>535</v>
      </c>
      <c r="B9" s="185"/>
      <c r="C9" s="185"/>
      <c r="D9" s="185"/>
      <c r="E9" s="185"/>
      <c r="F9" s="185"/>
      <c r="G9" s="185"/>
      <c r="H9" s="185"/>
      <c r="I9" s="9"/>
      <c r="J9" s="211" t="s">
        <v>40</v>
      </c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2"/>
      <c r="AR9" s="155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84"/>
      <c r="BH9" s="155">
        <v>21979.423</v>
      </c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84"/>
      <c r="BX9" s="155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84"/>
      <c r="CN9" s="155">
        <v>22638.829</v>
      </c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84"/>
    </row>
    <row r="10" spans="1:107" ht="33.75" customHeight="1">
      <c r="A10" s="185" t="s">
        <v>536</v>
      </c>
      <c r="B10" s="185"/>
      <c r="C10" s="185"/>
      <c r="D10" s="185"/>
      <c r="E10" s="185"/>
      <c r="F10" s="185"/>
      <c r="G10" s="185"/>
      <c r="H10" s="185"/>
      <c r="I10" s="9"/>
      <c r="J10" s="252" t="s">
        <v>41</v>
      </c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13"/>
      <c r="AR10" s="155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84"/>
      <c r="BH10" s="155">
        <v>2421.628</v>
      </c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84"/>
      <c r="BX10" s="155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84"/>
      <c r="CN10" s="155">
        <v>2493.853</v>
      </c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84"/>
    </row>
    <row r="11" spans="1:107" ht="20.25" customHeight="1">
      <c r="A11" s="185" t="s">
        <v>537</v>
      </c>
      <c r="B11" s="185"/>
      <c r="C11" s="185"/>
      <c r="D11" s="185"/>
      <c r="E11" s="185"/>
      <c r="F11" s="185"/>
      <c r="G11" s="185"/>
      <c r="H11" s="185"/>
      <c r="I11" s="9"/>
      <c r="J11" s="252" t="s">
        <v>42</v>
      </c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11"/>
      <c r="AR11" s="155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84"/>
      <c r="BH11" s="155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84"/>
      <c r="BX11" s="155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84"/>
      <c r="CN11" s="155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84"/>
    </row>
    <row r="12" spans="1:107" ht="20.25" customHeight="1">
      <c r="A12" s="185" t="s">
        <v>538</v>
      </c>
      <c r="B12" s="185"/>
      <c r="C12" s="185"/>
      <c r="D12" s="185"/>
      <c r="E12" s="185"/>
      <c r="F12" s="185"/>
      <c r="G12" s="185"/>
      <c r="H12" s="185"/>
      <c r="I12" s="9"/>
      <c r="J12" s="252" t="s">
        <v>43</v>
      </c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10"/>
      <c r="AR12" s="155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84"/>
      <c r="BH12" s="155">
        <v>547.409</v>
      </c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84"/>
      <c r="BX12" s="155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84"/>
      <c r="CN12" s="155">
        <v>566.021</v>
      </c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84"/>
    </row>
    <row r="13" spans="1:107" ht="20.25" customHeight="1">
      <c r="A13" s="185" t="s">
        <v>539</v>
      </c>
      <c r="B13" s="185"/>
      <c r="C13" s="185"/>
      <c r="D13" s="185"/>
      <c r="E13" s="185"/>
      <c r="F13" s="185"/>
      <c r="G13" s="185"/>
      <c r="H13" s="185"/>
      <c r="I13" s="9"/>
      <c r="J13" s="252" t="s">
        <v>44</v>
      </c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10"/>
      <c r="AR13" s="155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84"/>
      <c r="BH13" s="155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84"/>
      <c r="BX13" s="155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84"/>
      <c r="CN13" s="155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84"/>
    </row>
    <row r="14" spans="1:107" ht="15" customHeight="1">
      <c r="A14" s="185" t="s">
        <v>543</v>
      </c>
      <c r="B14" s="185"/>
      <c r="C14" s="185"/>
      <c r="D14" s="185"/>
      <c r="E14" s="185"/>
      <c r="F14" s="185"/>
      <c r="G14" s="185"/>
      <c r="H14" s="185"/>
      <c r="I14" s="9"/>
      <c r="J14" s="211" t="s">
        <v>582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2"/>
      <c r="AR14" s="155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84"/>
      <c r="BH14" s="248">
        <f>BH9+BH10+BH11+BH12+BH13</f>
        <v>24948.46</v>
      </c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50"/>
      <c r="BX14" s="155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84"/>
      <c r="CN14" s="248">
        <f>CN9+CN10+CN11+CN12+CN13</f>
        <v>25698.703</v>
      </c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50"/>
    </row>
    <row r="15" spans="1:105" ht="15" customHeight="1">
      <c r="A15" s="208" t="s">
        <v>927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</row>
    <row r="16" spans="1:105" ht="15">
      <c r="A16" s="208" t="s">
        <v>928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</row>
    <row r="17" spans="6:107" s="6" customFormat="1" ht="33" customHeight="1">
      <c r="F17" s="173" t="s">
        <v>551</v>
      </c>
      <c r="G17" s="173"/>
      <c r="H17" s="173"/>
      <c r="I17" s="174" t="s">
        <v>453</v>
      </c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</row>
    <row r="18" spans="6:9" ht="18" customHeight="1">
      <c r="F18" s="208" t="s">
        <v>33</v>
      </c>
      <c r="G18" s="208"/>
      <c r="H18" s="208"/>
      <c r="I18" s="3" t="s">
        <v>45</v>
      </c>
    </row>
    <row r="19" ht="15"/>
  </sheetData>
  <sheetProtection/>
  <mergeCells count="58">
    <mergeCell ref="A15:DA15"/>
    <mergeCell ref="A16:DA16"/>
    <mergeCell ref="A3:DC3"/>
    <mergeCell ref="A6:H6"/>
    <mergeCell ref="I6:AQ6"/>
    <mergeCell ref="BX6:DC6"/>
    <mergeCell ref="AR6:BW6"/>
    <mergeCell ref="CN7:DC7"/>
    <mergeCell ref="I7:AQ7"/>
    <mergeCell ref="AR7:BG7"/>
    <mergeCell ref="A7:H7"/>
    <mergeCell ref="A9:H9"/>
    <mergeCell ref="J9:AQ9"/>
    <mergeCell ref="AR8:BG8"/>
    <mergeCell ref="A8:H8"/>
    <mergeCell ref="I8:AQ8"/>
    <mergeCell ref="AR9:BG9"/>
    <mergeCell ref="BX9:CM9"/>
    <mergeCell ref="CN9:DC9"/>
    <mergeCell ref="CN8:DC8"/>
    <mergeCell ref="BH8:BW8"/>
    <mergeCell ref="BH9:BW9"/>
    <mergeCell ref="BH7:BW7"/>
    <mergeCell ref="BX7:CM7"/>
    <mergeCell ref="BX8:CM8"/>
    <mergeCell ref="CN11:DC11"/>
    <mergeCell ref="BX11:CM11"/>
    <mergeCell ref="A11:H11"/>
    <mergeCell ref="J11:AP11"/>
    <mergeCell ref="CN10:DC10"/>
    <mergeCell ref="AR10:BG10"/>
    <mergeCell ref="BH10:BW10"/>
    <mergeCell ref="BX10:CM10"/>
    <mergeCell ref="A12:H12"/>
    <mergeCell ref="J12:AP12"/>
    <mergeCell ref="A13:H13"/>
    <mergeCell ref="AR11:BG11"/>
    <mergeCell ref="BH11:BW11"/>
    <mergeCell ref="A10:H10"/>
    <mergeCell ref="J10:AP10"/>
    <mergeCell ref="J14:AQ14"/>
    <mergeCell ref="AR14:BG14"/>
    <mergeCell ref="BX14:CM14"/>
    <mergeCell ref="BX13:CM13"/>
    <mergeCell ref="BX12:CM12"/>
    <mergeCell ref="BH12:BW12"/>
    <mergeCell ref="AR12:BG12"/>
    <mergeCell ref="AR13:BG13"/>
    <mergeCell ref="CN12:DC12"/>
    <mergeCell ref="J13:AP13"/>
    <mergeCell ref="CN13:DC13"/>
    <mergeCell ref="F18:H18"/>
    <mergeCell ref="F17:H17"/>
    <mergeCell ref="I17:DC17"/>
    <mergeCell ref="BH13:BW13"/>
    <mergeCell ref="A14:H14"/>
    <mergeCell ref="BH14:BW14"/>
    <mergeCell ref="CN14:D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D32"/>
  <sheetViews>
    <sheetView tabSelected="1" zoomScalePageLayoutView="0" workbookViewId="0" topLeftCell="B16">
      <selection activeCell="DU20" sqref="DU19:DW20"/>
    </sheetView>
  </sheetViews>
  <sheetFormatPr defaultColWidth="0.85546875" defaultRowHeight="15"/>
  <cols>
    <col min="1" max="16384" width="0.85546875" style="3" customWidth="1"/>
  </cols>
  <sheetData>
    <row r="1" s="1" customFormat="1" ht="12">
      <c r="CU1" s="2" t="s">
        <v>53</v>
      </c>
    </row>
    <row r="2" ht="9.75" customHeight="1"/>
    <row r="3" spans="1:103" ht="12.75" customHeight="1">
      <c r="A3" s="217" t="s">
        <v>54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</row>
    <row r="4" s="6" customFormat="1" ht="15" customHeight="1">
      <c r="CY4" s="7" t="s">
        <v>532</v>
      </c>
    </row>
    <row r="5" spans="1:103" s="6" customFormat="1" ht="13.5" customHeight="1">
      <c r="A5" s="144" t="s">
        <v>552</v>
      </c>
      <c r="B5" s="145"/>
      <c r="C5" s="145"/>
      <c r="D5" s="145"/>
      <c r="E5" s="145"/>
      <c r="F5" s="145"/>
      <c r="G5" s="146"/>
      <c r="H5" s="144" t="s">
        <v>534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6"/>
      <c r="AV5" s="179" t="s">
        <v>604</v>
      </c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260"/>
      <c r="BX5" s="179" t="s">
        <v>614</v>
      </c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260"/>
    </row>
    <row r="6" spans="1:103" s="8" customFormat="1" ht="89.25" customHeight="1">
      <c r="A6" s="150"/>
      <c r="B6" s="151"/>
      <c r="C6" s="151"/>
      <c r="D6" s="151"/>
      <c r="E6" s="151"/>
      <c r="F6" s="151"/>
      <c r="G6" s="152"/>
      <c r="H6" s="150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  <c r="AV6" s="139" t="s">
        <v>454</v>
      </c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37"/>
      <c r="BJ6" s="139" t="s">
        <v>600</v>
      </c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37"/>
      <c r="BX6" s="139" t="s">
        <v>55</v>
      </c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37"/>
      <c r="CL6" s="139" t="s">
        <v>601</v>
      </c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37"/>
    </row>
    <row r="7" spans="1:103" ht="13.5" customHeight="1">
      <c r="A7" s="171">
        <v>1</v>
      </c>
      <c r="B7" s="171"/>
      <c r="C7" s="171"/>
      <c r="D7" s="171"/>
      <c r="E7" s="171"/>
      <c r="F7" s="171"/>
      <c r="G7" s="171"/>
      <c r="H7" s="155">
        <v>2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84"/>
      <c r="AV7" s="155">
        <v>3</v>
      </c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84"/>
      <c r="BJ7" s="155">
        <v>4</v>
      </c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84"/>
      <c r="BX7" s="155">
        <v>5</v>
      </c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84"/>
      <c r="CL7" s="155">
        <v>6</v>
      </c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84"/>
    </row>
    <row r="8" spans="1:103" ht="30.75" customHeight="1">
      <c r="A8" s="185" t="s">
        <v>535</v>
      </c>
      <c r="B8" s="185"/>
      <c r="C8" s="185"/>
      <c r="D8" s="185"/>
      <c r="E8" s="185"/>
      <c r="F8" s="185"/>
      <c r="G8" s="185"/>
      <c r="H8" s="9"/>
      <c r="I8" s="252" t="s">
        <v>56</v>
      </c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10"/>
      <c r="AV8" s="155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84"/>
      <c r="BJ8" s="257">
        <f>'5.1'!CQ27</f>
        <v>4311.906</v>
      </c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9"/>
      <c r="BX8" s="155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84"/>
      <c r="CL8" s="248">
        <f>'5.1'!DU27</f>
        <v>4498.871999999999</v>
      </c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50"/>
    </row>
    <row r="9" spans="1:103" ht="15" customHeight="1">
      <c r="A9" s="185" t="s">
        <v>536</v>
      </c>
      <c r="B9" s="185"/>
      <c r="C9" s="185"/>
      <c r="D9" s="185"/>
      <c r="E9" s="185"/>
      <c r="F9" s="185"/>
      <c r="G9" s="185"/>
      <c r="H9" s="9"/>
      <c r="I9" s="211" t="s">
        <v>57</v>
      </c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2"/>
      <c r="AV9" s="155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84"/>
      <c r="BJ9" s="257">
        <f>'5.3'!BF23</f>
        <v>3070.39</v>
      </c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9"/>
      <c r="BX9" s="155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84"/>
      <c r="CL9" s="248">
        <f>'5.3'!CH23</f>
        <v>3052.4620000000004</v>
      </c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50"/>
    </row>
    <row r="10" spans="1:103" ht="46.5" customHeight="1">
      <c r="A10" s="185" t="s">
        <v>537</v>
      </c>
      <c r="B10" s="185"/>
      <c r="C10" s="185"/>
      <c r="D10" s="185"/>
      <c r="E10" s="185"/>
      <c r="F10" s="185"/>
      <c r="G10" s="185"/>
      <c r="H10" s="9"/>
      <c r="I10" s="252" t="s">
        <v>58</v>
      </c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10"/>
      <c r="AV10" s="155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84"/>
      <c r="BJ10" s="248">
        <f>'5.4'!BH14</f>
        <v>24948.46</v>
      </c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50"/>
      <c r="BX10" s="155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84"/>
      <c r="CL10" s="248">
        <f>'5.4'!CN14</f>
        <v>25698.703</v>
      </c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50"/>
    </row>
    <row r="11" spans="1:103" ht="15" customHeight="1">
      <c r="A11" s="185" t="s">
        <v>538</v>
      </c>
      <c r="B11" s="185"/>
      <c r="C11" s="185"/>
      <c r="D11" s="185"/>
      <c r="E11" s="185"/>
      <c r="F11" s="185"/>
      <c r="G11" s="185"/>
      <c r="H11" s="9"/>
      <c r="I11" s="252" t="s">
        <v>59</v>
      </c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11"/>
      <c r="AV11" s="155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84"/>
      <c r="BJ11" s="155">
        <v>1075.79</v>
      </c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84"/>
      <c r="BX11" s="155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84"/>
      <c r="CL11" s="155">
        <v>1115.762</v>
      </c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84"/>
    </row>
    <row r="12" spans="1:103" ht="60" customHeight="1">
      <c r="A12" s="185" t="s">
        <v>539</v>
      </c>
      <c r="B12" s="185"/>
      <c r="C12" s="185"/>
      <c r="D12" s="185"/>
      <c r="E12" s="185"/>
      <c r="F12" s="185"/>
      <c r="G12" s="185"/>
      <c r="H12" s="9"/>
      <c r="I12" s="252" t="s">
        <v>60</v>
      </c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10"/>
      <c r="AV12" s="155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84"/>
      <c r="BJ12" s="155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84"/>
      <c r="BX12" s="155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84"/>
      <c r="CL12" s="155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84"/>
    </row>
    <row r="13" spans="1:103" ht="81" customHeight="1">
      <c r="A13" s="185" t="s">
        <v>543</v>
      </c>
      <c r="B13" s="185"/>
      <c r="C13" s="185"/>
      <c r="D13" s="185"/>
      <c r="E13" s="185"/>
      <c r="F13" s="185"/>
      <c r="G13" s="185"/>
      <c r="H13" s="9"/>
      <c r="I13" s="252" t="s">
        <v>61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10"/>
      <c r="AV13" s="155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84"/>
      <c r="BJ13" s="155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84"/>
      <c r="BX13" s="155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84"/>
      <c r="CL13" s="155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84"/>
    </row>
    <row r="14" spans="1:103" ht="64.5" customHeight="1">
      <c r="A14" s="185" t="s">
        <v>544</v>
      </c>
      <c r="B14" s="185"/>
      <c r="C14" s="185"/>
      <c r="D14" s="185"/>
      <c r="E14" s="185"/>
      <c r="F14" s="185"/>
      <c r="G14" s="185"/>
      <c r="H14" s="9"/>
      <c r="I14" s="252" t="s">
        <v>62</v>
      </c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10"/>
      <c r="AV14" s="155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84"/>
      <c r="BJ14" s="155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84"/>
      <c r="BX14" s="155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84"/>
      <c r="CL14" s="155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84"/>
    </row>
    <row r="15" spans="1:103" ht="45" customHeight="1">
      <c r="A15" s="185" t="s">
        <v>545</v>
      </c>
      <c r="B15" s="185"/>
      <c r="C15" s="185"/>
      <c r="D15" s="185"/>
      <c r="E15" s="185"/>
      <c r="F15" s="185"/>
      <c r="G15" s="185"/>
      <c r="H15" s="9"/>
      <c r="I15" s="252" t="s">
        <v>63</v>
      </c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10"/>
      <c r="AV15" s="155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84"/>
      <c r="BJ15" s="155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84"/>
      <c r="BX15" s="155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84"/>
      <c r="CL15" s="155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84"/>
    </row>
    <row r="16" spans="1:103" ht="183.75" customHeight="1">
      <c r="A16" s="185" t="s">
        <v>546</v>
      </c>
      <c r="B16" s="185"/>
      <c r="C16" s="185"/>
      <c r="D16" s="185"/>
      <c r="E16" s="185"/>
      <c r="F16" s="185"/>
      <c r="G16" s="185"/>
      <c r="H16" s="9"/>
      <c r="I16" s="252" t="s">
        <v>64</v>
      </c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10"/>
      <c r="AV16" s="155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84"/>
      <c r="BJ16" s="155">
        <v>283.46</v>
      </c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84"/>
      <c r="BX16" s="155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84"/>
      <c r="CL16" s="155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84"/>
    </row>
    <row r="17" spans="1:103" ht="34.5" customHeight="1">
      <c r="A17" s="185" t="s">
        <v>548</v>
      </c>
      <c r="B17" s="185"/>
      <c r="C17" s="185"/>
      <c r="D17" s="185"/>
      <c r="E17" s="185"/>
      <c r="F17" s="185"/>
      <c r="G17" s="185"/>
      <c r="H17" s="9"/>
      <c r="I17" s="252" t="s">
        <v>65</v>
      </c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11"/>
      <c r="AV17" s="155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84"/>
      <c r="BJ17" s="248">
        <f>BJ8+BJ9+BJ10+BJ11+BJ12+BJ13+BJ14+BJ15+BJ16</f>
        <v>33690.006</v>
      </c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50"/>
      <c r="BX17" s="155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84"/>
      <c r="CL17" s="248">
        <f>CL8+CL9+CL10+CL11+CL12+CL13+CL14+CL15+CL16</f>
        <v>34365.799000000006</v>
      </c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50"/>
    </row>
    <row r="18" spans="1:103" ht="21.75" customHeight="1">
      <c r="A18" s="185" t="s">
        <v>52</v>
      </c>
      <c r="B18" s="185"/>
      <c r="C18" s="185"/>
      <c r="D18" s="185"/>
      <c r="E18" s="185"/>
      <c r="F18" s="185"/>
      <c r="G18" s="185"/>
      <c r="H18" s="9"/>
      <c r="I18" s="211" t="s">
        <v>66</v>
      </c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2"/>
      <c r="AV18" s="155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84"/>
      <c r="BJ18" s="155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84"/>
      <c r="BX18" s="155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84"/>
      <c r="CL18" s="155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84"/>
    </row>
    <row r="19" spans="1:108" ht="21.75" customHeight="1">
      <c r="A19" s="111"/>
      <c r="B19" s="111"/>
      <c r="C19" s="111"/>
      <c r="D19" s="208" t="s">
        <v>927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4:108" ht="15" customHeight="1">
      <c r="D20" s="208" t="s">
        <v>928</v>
      </c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</row>
    <row r="21" ht="15">
      <c r="E21" s="3" t="s">
        <v>550</v>
      </c>
    </row>
    <row r="22" spans="5:8" ht="15">
      <c r="E22" s="3" t="s">
        <v>551</v>
      </c>
      <c r="H22" s="3" t="s">
        <v>32</v>
      </c>
    </row>
    <row r="23" spans="5:8" ht="15">
      <c r="E23" s="3" t="s">
        <v>33</v>
      </c>
      <c r="H23" s="3" t="s">
        <v>67</v>
      </c>
    </row>
    <row r="24" spans="5:8" ht="15">
      <c r="E24" s="3" t="s">
        <v>34</v>
      </c>
      <c r="H24" s="3" t="s">
        <v>68</v>
      </c>
    </row>
    <row r="25" spans="5:103" ht="15">
      <c r="E25" s="3" t="s">
        <v>35</v>
      </c>
      <c r="H25" s="3" t="s">
        <v>69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</row>
    <row r="26" spans="5:8" ht="15">
      <c r="E26" s="3" t="s">
        <v>47</v>
      </c>
      <c r="H26" s="3" t="s">
        <v>97</v>
      </c>
    </row>
    <row r="27" spans="5:8" ht="15">
      <c r="E27" s="3" t="s">
        <v>48</v>
      </c>
      <c r="H27" s="3" t="s">
        <v>98</v>
      </c>
    </row>
    <row r="28" ht="15">
      <c r="H28" s="3" t="s">
        <v>99</v>
      </c>
    </row>
    <row r="29" ht="15">
      <c r="H29" s="3" t="s">
        <v>100</v>
      </c>
    </row>
    <row r="30" ht="15">
      <c r="H30" s="3" t="s">
        <v>101</v>
      </c>
    </row>
    <row r="31" spans="5:8" ht="15">
      <c r="E31" s="3" t="s">
        <v>49</v>
      </c>
      <c r="H31" s="3" t="s">
        <v>102</v>
      </c>
    </row>
    <row r="32" spans="5:8" ht="15">
      <c r="E32" s="3" t="s">
        <v>51</v>
      </c>
      <c r="H32" s="3" t="s">
        <v>103</v>
      </c>
    </row>
  </sheetData>
  <sheetProtection/>
  <mergeCells count="83">
    <mergeCell ref="A3:CY3"/>
    <mergeCell ref="A5:G6"/>
    <mergeCell ref="H5:AU6"/>
    <mergeCell ref="BX5:CY5"/>
    <mergeCell ref="BX6:CK6"/>
    <mergeCell ref="CL6:CY6"/>
    <mergeCell ref="AV5:BW5"/>
    <mergeCell ref="BJ6:BW6"/>
    <mergeCell ref="AV6:BI6"/>
    <mergeCell ref="A9:G9"/>
    <mergeCell ref="I9:AU9"/>
    <mergeCell ref="AV8:BI8"/>
    <mergeCell ref="BJ8:BW8"/>
    <mergeCell ref="AV10:BI10"/>
    <mergeCell ref="BJ10:BW10"/>
    <mergeCell ref="AV9:BI9"/>
    <mergeCell ref="BJ9:BW9"/>
    <mergeCell ref="I10:AT10"/>
    <mergeCell ref="A10:G10"/>
    <mergeCell ref="A7:G7"/>
    <mergeCell ref="H7:AU7"/>
    <mergeCell ref="BX7:CK7"/>
    <mergeCell ref="A8:G8"/>
    <mergeCell ref="I8:AT8"/>
    <mergeCell ref="CL7:CY7"/>
    <mergeCell ref="AV7:BI7"/>
    <mergeCell ref="BJ7:BW7"/>
    <mergeCell ref="BX13:CK13"/>
    <mergeCell ref="CL13:CY13"/>
    <mergeCell ref="CL8:CY8"/>
    <mergeCell ref="BX9:CK9"/>
    <mergeCell ref="CL10:CY10"/>
    <mergeCell ref="BX8:CK8"/>
    <mergeCell ref="CL9:CY9"/>
    <mergeCell ref="CL11:CY11"/>
    <mergeCell ref="BX12:CK12"/>
    <mergeCell ref="CL12:CY12"/>
    <mergeCell ref="BX11:CK11"/>
    <mergeCell ref="BX10:CK10"/>
    <mergeCell ref="BJ11:BW11"/>
    <mergeCell ref="AV12:BI12"/>
    <mergeCell ref="AV11:BI11"/>
    <mergeCell ref="I11:AT11"/>
    <mergeCell ref="BJ13:BW13"/>
    <mergeCell ref="AV13:BI13"/>
    <mergeCell ref="BJ12:BW12"/>
    <mergeCell ref="A11:G11"/>
    <mergeCell ref="A18:G18"/>
    <mergeCell ref="I18:AU18"/>
    <mergeCell ref="A15:G15"/>
    <mergeCell ref="I15:AT15"/>
    <mergeCell ref="A17:G17"/>
    <mergeCell ref="A16:G16"/>
    <mergeCell ref="A14:G14"/>
    <mergeCell ref="I14:AT14"/>
    <mergeCell ref="A13:G13"/>
    <mergeCell ref="I13:AT13"/>
    <mergeCell ref="A12:G12"/>
    <mergeCell ref="I12:AT12"/>
    <mergeCell ref="BJ15:BW15"/>
    <mergeCell ref="I16:AT16"/>
    <mergeCell ref="AV18:BI18"/>
    <mergeCell ref="BJ14:BW14"/>
    <mergeCell ref="AV16:BI16"/>
    <mergeCell ref="BJ16:BW16"/>
    <mergeCell ref="I17:AT17"/>
    <mergeCell ref="AV14:BI14"/>
    <mergeCell ref="AV15:BI15"/>
    <mergeCell ref="CL14:CY14"/>
    <mergeCell ref="BX15:CK15"/>
    <mergeCell ref="CL15:CY15"/>
    <mergeCell ref="CL16:CY16"/>
    <mergeCell ref="BX16:CK16"/>
    <mergeCell ref="BX14:CK14"/>
    <mergeCell ref="D19:DD19"/>
    <mergeCell ref="D20:DD20"/>
    <mergeCell ref="BX17:CK17"/>
    <mergeCell ref="CL17:CY17"/>
    <mergeCell ref="BX18:CK18"/>
    <mergeCell ref="CL18:CY18"/>
    <mergeCell ref="BJ18:BW18"/>
    <mergeCell ref="AV17:BI17"/>
    <mergeCell ref="BJ17:BW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E57"/>
  <sheetViews>
    <sheetView zoomScalePageLayoutView="0" workbookViewId="0" topLeftCell="A37">
      <selection activeCell="A26" sqref="A26:F26"/>
    </sheetView>
  </sheetViews>
  <sheetFormatPr defaultColWidth="0.85546875" defaultRowHeight="15"/>
  <cols>
    <col min="1" max="16384" width="0.85546875" style="3" customWidth="1"/>
  </cols>
  <sheetData>
    <row r="1" s="1" customFormat="1" ht="12">
      <c r="FE1" s="2" t="s">
        <v>382</v>
      </c>
    </row>
    <row r="2" ht="12" customHeight="1"/>
    <row r="3" spans="1:161" ht="15.75">
      <c r="A3" s="217" t="s">
        <v>383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</row>
    <row r="4" spans="1:123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</row>
    <row r="5" spans="1:161" s="8" customFormat="1" ht="127.5" customHeight="1">
      <c r="A5" s="139" t="s">
        <v>533</v>
      </c>
      <c r="B5" s="186"/>
      <c r="C5" s="186"/>
      <c r="D5" s="186"/>
      <c r="E5" s="186"/>
      <c r="F5" s="137"/>
      <c r="G5" s="139" t="s">
        <v>384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37"/>
      <c r="AU5" s="138" t="s">
        <v>385</v>
      </c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 t="s">
        <v>386</v>
      </c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 t="s">
        <v>387</v>
      </c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 t="s">
        <v>388</v>
      </c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 t="s">
        <v>389</v>
      </c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 t="s">
        <v>390</v>
      </c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 t="s">
        <v>391</v>
      </c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 t="s">
        <v>392</v>
      </c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 t="s">
        <v>393</v>
      </c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</row>
    <row r="6" spans="1:161" ht="15">
      <c r="A6" s="171">
        <v>1</v>
      </c>
      <c r="B6" s="171"/>
      <c r="C6" s="171"/>
      <c r="D6" s="171"/>
      <c r="E6" s="171"/>
      <c r="F6" s="171"/>
      <c r="G6" s="155">
        <v>2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3">
        <v>3</v>
      </c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>
        <v>4</v>
      </c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>
        <v>5</v>
      </c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>
        <v>6</v>
      </c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>
        <v>7</v>
      </c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>
        <v>8</v>
      </c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>
        <v>9</v>
      </c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>
        <v>10</v>
      </c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>
        <v>11</v>
      </c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</row>
    <row r="7" spans="1:161" s="6" customFormat="1" ht="15">
      <c r="A7" s="261" t="s">
        <v>605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3"/>
    </row>
    <row r="8" spans="1:161" s="6" customFormat="1" ht="15">
      <c r="A8" s="185" t="s">
        <v>535</v>
      </c>
      <c r="B8" s="185"/>
      <c r="C8" s="185"/>
      <c r="D8" s="185"/>
      <c r="E8" s="185"/>
      <c r="F8" s="185"/>
      <c r="G8" s="9"/>
      <c r="H8" s="187" t="s">
        <v>394</v>
      </c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</row>
    <row r="9" spans="1:161" s="6" customFormat="1" ht="15">
      <c r="A9" s="185"/>
      <c r="B9" s="185"/>
      <c r="C9" s="185"/>
      <c r="D9" s="185"/>
      <c r="E9" s="185"/>
      <c r="F9" s="185"/>
      <c r="G9" s="9"/>
      <c r="H9" s="209" t="s">
        <v>395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</row>
    <row r="10" spans="1:161" s="6" customFormat="1" ht="18" customHeight="1">
      <c r="A10" s="185"/>
      <c r="B10" s="185"/>
      <c r="C10" s="185"/>
      <c r="D10" s="185"/>
      <c r="E10" s="185"/>
      <c r="F10" s="185"/>
      <c r="G10" s="9"/>
      <c r="H10" s="209" t="s">
        <v>396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</row>
    <row r="11" spans="1:161" s="6" customFormat="1" ht="18" customHeight="1">
      <c r="A11" s="185"/>
      <c r="B11" s="185"/>
      <c r="C11" s="185"/>
      <c r="D11" s="185"/>
      <c r="E11" s="185"/>
      <c r="F11" s="185"/>
      <c r="G11" s="9"/>
      <c r="H11" s="209" t="s">
        <v>397</v>
      </c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</row>
    <row r="12" spans="1:161" s="6" customFormat="1" ht="18" customHeight="1">
      <c r="A12" s="185"/>
      <c r="B12" s="185"/>
      <c r="C12" s="185"/>
      <c r="D12" s="185"/>
      <c r="E12" s="185"/>
      <c r="F12" s="185"/>
      <c r="G12" s="9"/>
      <c r="H12" s="209" t="s">
        <v>398</v>
      </c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</row>
    <row r="13" spans="1:161" s="6" customFormat="1" ht="18" customHeight="1">
      <c r="A13" s="185"/>
      <c r="B13" s="185"/>
      <c r="C13" s="185"/>
      <c r="D13" s="185"/>
      <c r="E13" s="185"/>
      <c r="F13" s="185"/>
      <c r="G13" s="9"/>
      <c r="H13" s="209" t="s">
        <v>399</v>
      </c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</row>
    <row r="14" spans="1:161" s="6" customFormat="1" ht="15" customHeight="1">
      <c r="A14" s="185"/>
      <c r="B14" s="185"/>
      <c r="C14" s="185"/>
      <c r="D14" s="185"/>
      <c r="E14" s="185"/>
      <c r="F14" s="185"/>
      <c r="G14" s="9"/>
      <c r="H14" s="209" t="s">
        <v>400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</row>
    <row r="15" spans="1:161" s="6" customFormat="1" ht="15">
      <c r="A15" s="185"/>
      <c r="B15" s="185"/>
      <c r="C15" s="185"/>
      <c r="D15" s="185"/>
      <c r="E15" s="185"/>
      <c r="F15" s="185"/>
      <c r="G15" s="9"/>
      <c r="H15" s="209" t="s">
        <v>549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</row>
    <row r="16" spans="1:161" s="6" customFormat="1" ht="15">
      <c r="A16" s="185" t="s">
        <v>554</v>
      </c>
      <c r="B16" s="185"/>
      <c r="C16" s="185"/>
      <c r="D16" s="185"/>
      <c r="E16" s="185"/>
      <c r="F16" s="185"/>
      <c r="G16" s="9"/>
      <c r="H16" s="209" t="s">
        <v>401</v>
      </c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</row>
    <row r="17" spans="1:161" s="6" customFormat="1" ht="15">
      <c r="A17" s="185"/>
      <c r="B17" s="185"/>
      <c r="C17" s="185"/>
      <c r="D17" s="185"/>
      <c r="E17" s="185"/>
      <c r="F17" s="185"/>
      <c r="G17" s="9"/>
      <c r="H17" s="209" t="s">
        <v>549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</row>
    <row r="18" spans="1:161" s="6" customFormat="1" ht="74.25" customHeight="1">
      <c r="A18" s="185" t="s">
        <v>402</v>
      </c>
      <c r="B18" s="185"/>
      <c r="C18" s="185"/>
      <c r="D18" s="185"/>
      <c r="E18" s="185"/>
      <c r="F18" s="185"/>
      <c r="G18" s="9"/>
      <c r="H18" s="209" t="s">
        <v>403</v>
      </c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10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</row>
    <row r="19" spans="1:161" s="6" customFormat="1" ht="15">
      <c r="A19" s="185"/>
      <c r="B19" s="185"/>
      <c r="C19" s="185"/>
      <c r="D19" s="185"/>
      <c r="E19" s="185"/>
      <c r="F19" s="185"/>
      <c r="G19" s="9"/>
      <c r="H19" s="209" t="s">
        <v>395</v>
      </c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</row>
    <row r="20" spans="1:161" s="6" customFormat="1" ht="18" customHeight="1">
      <c r="A20" s="185"/>
      <c r="B20" s="185"/>
      <c r="C20" s="185"/>
      <c r="D20" s="185"/>
      <c r="E20" s="185"/>
      <c r="F20" s="185"/>
      <c r="G20" s="9"/>
      <c r="H20" s="209" t="s">
        <v>396</v>
      </c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</row>
    <row r="21" spans="1:161" s="6" customFormat="1" ht="18" customHeight="1">
      <c r="A21" s="185"/>
      <c r="B21" s="185"/>
      <c r="C21" s="185"/>
      <c r="D21" s="185"/>
      <c r="E21" s="185"/>
      <c r="F21" s="185"/>
      <c r="G21" s="9"/>
      <c r="H21" s="209" t="s">
        <v>397</v>
      </c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</row>
    <row r="22" spans="1:161" s="6" customFormat="1" ht="15" customHeight="1">
      <c r="A22" s="185"/>
      <c r="B22" s="185"/>
      <c r="C22" s="185"/>
      <c r="D22" s="185"/>
      <c r="E22" s="185"/>
      <c r="F22" s="185"/>
      <c r="G22" s="9"/>
      <c r="H22" s="209" t="s">
        <v>398</v>
      </c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</row>
    <row r="23" spans="1:161" s="6" customFormat="1" ht="18" customHeight="1">
      <c r="A23" s="185"/>
      <c r="B23" s="185"/>
      <c r="C23" s="185"/>
      <c r="D23" s="185"/>
      <c r="E23" s="185"/>
      <c r="F23" s="185"/>
      <c r="G23" s="9"/>
      <c r="H23" s="209" t="s">
        <v>399</v>
      </c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</row>
    <row r="24" spans="1:161" s="6" customFormat="1" ht="15" customHeight="1">
      <c r="A24" s="185"/>
      <c r="B24" s="185"/>
      <c r="C24" s="185"/>
      <c r="D24" s="185"/>
      <c r="E24" s="185"/>
      <c r="F24" s="185"/>
      <c r="G24" s="9"/>
      <c r="H24" s="209" t="s">
        <v>400</v>
      </c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</row>
    <row r="25" spans="1:161" s="6" customFormat="1" ht="15">
      <c r="A25" s="261" t="s">
        <v>610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3"/>
    </row>
    <row r="26" spans="1:161" s="6" customFormat="1" ht="15">
      <c r="A26" s="185" t="s">
        <v>535</v>
      </c>
      <c r="B26" s="185"/>
      <c r="C26" s="185"/>
      <c r="D26" s="185"/>
      <c r="E26" s="185"/>
      <c r="F26" s="185"/>
      <c r="G26" s="9"/>
      <c r="H26" s="187" t="s">
        <v>394</v>
      </c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</row>
    <row r="27" spans="1:161" s="6" customFormat="1" ht="15">
      <c r="A27" s="185"/>
      <c r="B27" s="185"/>
      <c r="C27" s="185"/>
      <c r="D27" s="185"/>
      <c r="E27" s="185"/>
      <c r="F27" s="185"/>
      <c r="G27" s="9"/>
      <c r="H27" s="209" t="s">
        <v>395</v>
      </c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</row>
    <row r="28" spans="1:161" s="6" customFormat="1" ht="18" customHeight="1">
      <c r="A28" s="185"/>
      <c r="B28" s="185"/>
      <c r="C28" s="185"/>
      <c r="D28" s="185"/>
      <c r="E28" s="185"/>
      <c r="F28" s="185"/>
      <c r="G28" s="9"/>
      <c r="H28" s="209" t="s">
        <v>396</v>
      </c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</row>
    <row r="29" spans="1:161" s="6" customFormat="1" ht="18" customHeight="1">
      <c r="A29" s="185"/>
      <c r="B29" s="185"/>
      <c r="C29" s="185"/>
      <c r="D29" s="185"/>
      <c r="E29" s="185"/>
      <c r="F29" s="185"/>
      <c r="G29" s="9"/>
      <c r="H29" s="209" t="s">
        <v>397</v>
      </c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</row>
    <row r="30" spans="1:161" s="6" customFormat="1" ht="18" customHeight="1">
      <c r="A30" s="185"/>
      <c r="B30" s="185"/>
      <c r="C30" s="185"/>
      <c r="D30" s="185"/>
      <c r="E30" s="185"/>
      <c r="F30" s="185"/>
      <c r="G30" s="9"/>
      <c r="H30" s="209" t="s">
        <v>398</v>
      </c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</row>
    <row r="31" spans="1:161" s="6" customFormat="1" ht="18" customHeight="1">
      <c r="A31" s="185"/>
      <c r="B31" s="185"/>
      <c r="C31" s="185"/>
      <c r="D31" s="185"/>
      <c r="E31" s="185"/>
      <c r="F31" s="185"/>
      <c r="G31" s="9"/>
      <c r="H31" s="209" t="s">
        <v>399</v>
      </c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</row>
    <row r="32" spans="1:161" s="6" customFormat="1" ht="15" customHeight="1">
      <c r="A32" s="185"/>
      <c r="B32" s="185"/>
      <c r="C32" s="185"/>
      <c r="D32" s="185"/>
      <c r="E32" s="185"/>
      <c r="F32" s="185"/>
      <c r="G32" s="9"/>
      <c r="H32" s="209" t="s">
        <v>400</v>
      </c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</row>
    <row r="33" spans="1:161" s="6" customFormat="1" ht="15">
      <c r="A33" s="185"/>
      <c r="B33" s="185"/>
      <c r="C33" s="185"/>
      <c r="D33" s="185"/>
      <c r="E33" s="185"/>
      <c r="F33" s="185"/>
      <c r="G33" s="9"/>
      <c r="H33" s="209" t="s">
        <v>549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</row>
    <row r="34" spans="1:161" s="6" customFormat="1" ht="15">
      <c r="A34" s="185" t="s">
        <v>554</v>
      </c>
      <c r="B34" s="185"/>
      <c r="C34" s="185"/>
      <c r="D34" s="185"/>
      <c r="E34" s="185"/>
      <c r="F34" s="185"/>
      <c r="G34" s="9"/>
      <c r="H34" s="209" t="s">
        <v>401</v>
      </c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</row>
    <row r="35" spans="1:161" s="6" customFormat="1" ht="15">
      <c r="A35" s="185"/>
      <c r="B35" s="185"/>
      <c r="C35" s="185"/>
      <c r="D35" s="185"/>
      <c r="E35" s="185"/>
      <c r="F35" s="185"/>
      <c r="G35" s="9"/>
      <c r="H35" s="209" t="s">
        <v>549</v>
      </c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</row>
    <row r="36" spans="1:161" s="6" customFormat="1" ht="74.25" customHeight="1">
      <c r="A36" s="185" t="s">
        <v>402</v>
      </c>
      <c r="B36" s="185"/>
      <c r="C36" s="185"/>
      <c r="D36" s="185"/>
      <c r="E36" s="185"/>
      <c r="F36" s="185"/>
      <c r="G36" s="9"/>
      <c r="H36" s="209" t="s">
        <v>403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10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</row>
    <row r="37" spans="1:161" s="6" customFormat="1" ht="15">
      <c r="A37" s="185"/>
      <c r="B37" s="185"/>
      <c r="C37" s="185"/>
      <c r="D37" s="185"/>
      <c r="E37" s="185"/>
      <c r="F37" s="185"/>
      <c r="G37" s="9"/>
      <c r="H37" s="209" t="s">
        <v>395</v>
      </c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</row>
    <row r="38" spans="1:161" s="6" customFormat="1" ht="18" customHeight="1">
      <c r="A38" s="185"/>
      <c r="B38" s="185"/>
      <c r="C38" s="185"/>
      <c r="D38" s="185"/>
      <c r="E38" s="185"/>
      <c r="F38" s="185"/>
      <c r="G38" s="9"/>
      <c r="H38" s="209" t="s">
        <v>396</v>
      </c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</row>
    <row r="39" spans="1:161" s="6" customFormat="1" ht="18" customHeight="1">
      <c r="A39" s="185"/>
      <c r="B39" s="185"/>
      <c r="C39" s="185"/>
      <c r="D39" s="185"/>
      <c r="E39" s="185"/>
      <c r="F39" s="185"/>
      <c r="G39" s="9"/>
      <c r="H39" s="209" t="s">
        <v>397</v>
      </c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</row>
    <row r="40" spans="1:161" s="6" customFormat="1" ht="15" customHeight="1">
      <c r="A40" s="185"/>
      <c r="B40" s="185"/>
      <c r="C40" s="185"/>
      <c r="D40" s="185"/>
      <c r="E40" s="185"/>
      <c r="F40" s="185"/>
      <c r="G40" s="9"/>
      <c r="H40" s="209" t="s">
        <v>398</v>
      </c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</row>
    <row r="41" spans="1:161" s="6" customFormat="1" ht="18" customHeight="1">
      <c r="A41" s="185"/>
      <c r="B41" s="185"/>
      <c r="C41" s="185"/>
      <c r="D41" s="185"/>
      <c r="E41" s="185"/>
      <c r="F41" s="185"/>
      <c r="G41" s="9"/>
      <c r="H41" s="209" t="s">
        <v>399</v>
      </c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</row>
    <row r="42" spans="1:161" s="6" customFormat="1" ht="15" customHeight="1">
      <c r="A42" s="185"/>
      <c r="B42" s="185"/>
      <c r="C42" s="185"/>
      <c r="D42" s="185"/>
      <c r="E42" s="185"/>
      <c r="F42" s="185"/>
      <c r="G42" s="9"/>
      <c r="H42" s="209" t="s">
        <v>400</v>
      </c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</row>
    <row r="44" s="19" customFormat="1" ht="12.75">
      <c r="G44" s="19" t="s">
        <v>550</v>
      </c>
    </row>
    <row r="45" spans="7:10" s="20" customFormat="1" ht="16.5" customHeight="1">
      <c r="G45" s="264" t="s">
        <v>551</v>
      </c>
      <c r="H45" s="264"/>
      <c r="I45" s="264"/>
      <c r="J45" s="20" t="s">
        <v>404</v>
      </c>
    </row>
    <row r="46" spans="7:10" s="20" customFormat="1" ht="15" customHeight="1">
      <c r="G46" s="264" t="s">
        <v>33</v>
      </c>
      <c r="H46" s="264"/>
      <c r="I46" s="264"/>
      <c r="J46" s="20" t="s">
        <v>405</v>
      </c>
    </row>
    <row r="47" s="20" customFormat="1" ht="15" customHeight="1">
      <c r="J47" s="20" t="s">
        <v>406</v>
      </c>
    </row>
    <row r="48" s="20" customFormat="1" ht="15" customHeight="1">
      <c r="J48" s="20" t="s">
        <v>407</v>
      </c>
    </row>
    <row r="49" spans="7:10" s="20" customFormat="1" ht="15" customHeight="1">
      <c r="G49" s="264" t="s">
        <v>34</v>
      </c>
      <c r="H49" s="264"/>
      <c r="I49" s="264"/>
      <c r="J49" s="20" t="s">
        <v>408</v>
      </c>
    </row>
    <row r="50" s="20" customFormat="1" ht="15" customHeight="1">
      <c r="J50" s="20" t="s">
        <v>409</v>
      </c>
    </row>
    <row r="51" s="20" customFormat="1" ht="15" customHeight="1">
      <c r="J51" s="20" t="s">
        <v>410</v>
      </c>
    </row>
    <row r="52" spans="7:10" s="20" customFormat="1" ht="15" customHeight="1">
      <c r="G52" s="264" t="s">
        <v>35</v>
      </c>
      <c r="H52" s="264"/>
      <c r="I52" s="264"/>
      <c r="J52" s="20" t="s">
        <v>411</v>
      </c>
    </row>
    <row r="53" spans="7:10" s="20" customFormat="1" ht="15" customHeight="1">
      <c r="G53" s="264" t="s">
        <v>47</v>
      </c>
      <c r="H53" s="264"/>
      <c r="I53" s="264"/>
      <c r="J53" s="20" t="s">
        <v>412</v>
      </c>
    </row>
    <row r="54" spans="7:161" s="20" customFormat="1" ht="39.75" customHeight="1">
      <c r="G54" s="264" t="s">
        <v>48</v>
      </c>
      <c r="H54" s="264"/>
      <c r="I54" s="264"/>
      <c r="J54" s="265" t="s">
        <v>413</v>
      </c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5"/>
      <c r="DN54" s="265"/>
      <c r="DO54" s="265"/>
      <c r="DP54" s="265"/>
      <c r="DQ54" s="265"/>
      <c r="DR54" s="265"/>
      <c r="DS54" s="265"/>
      <c r="DT54" s="265"/>
      <c r="DU54" s="265"/>
      <c r="DV54" s="265"/>
      <c r="DW54" s="265"/>
      <c r="DX54" s="265"/>
      <c r="DY54" s="265"/>
      <c r="DZ54" s="265"/>
      <c r="EA54" s="265"/>
      <c r="EB54" s="265"/>
      <c r="EC54" s="265"/>
      <c r="ED54" s="265"/>
      <c r="EE54" s="265"/>
      <c r="EF54" s="265"/>
      <c r="EG54" s="265"/>
      <c r="EH54" s="265"/>
      <c r="EI54" s="265"/>
      <c r="EJ54" s="265"/>
      <c r="EK54" s="265"/>
      <c r="EL54" s="265"/>
      <c r="EM54" s="265"/>
      <c r="EN54" s="265"/>
      <c r="EO54" s="265"/>
      <c r="EP54" s="265"/>
      <c r="EQ54" s="265"/>
      <c r="ER54" s="265"/>
      <c r="ES54" s="265"/>
      <c r="ET54" s="265"/>
      <c r="EU54" s="265"/>
      <c r="EV54" s="265"/>
      <c r="EW54" s="265"/>
      <c r="EX54" s="265"/>
      <c r="EY54" s="265"/>
      <c r="EZ54" s="265"/>
      <c r="FA54" s="265"/>
      <c r="FB54" s="265"/>
      <c r="FC54" s="265"/>
      <c r="FD54" s="265"/>
      <c r="FE54" s="265"/>
    </row>
    <row r="55" spans="7:161" s="20" customFormat="1" ht="27" customHeight="1">
      <c r="G55" s="264" t="s">
        <v>49</v>
      </c>
      <c r="H55" s="264"/>
      <c r="I55" s="264"/>
      <c r="J55" s="265" t="s">
        <v>414</v>
      </c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  <c r="DN55" s="265"/>
      <c r="DO55" s="265"/>
      <c r="DP55" s="265"/>
      <c r="DQ55" s="265"/>
      <c r="DR55" s="265"/>
      <c r="DS55" s="265"/>
      <c r="DT55" s="265"/>
      <c r="DU55" s="265"/>
      <c r="DV55" s="265"/>
      <c r="DW55" s="265"/>
      <c r="DX55" s="265"/>
      <c r="DY55" s="265"/>
      <c r="DZ55" s="265"/>
      <c r="EA55" s="265"/>
      <c r="EB55" s="265"/>
      <c r="EC55" s="265"/>
      <c r="ED55" s="265"/>
      <c r="EE55" s="265"/>
      <c r="EF55" s="265"/>
      <c r="EG55" s="265"/>
      <c r="EH55" s="265"/>
      <c r="EI55" s="265"/>
      <c r="EJ55" s="265"/>
      <c r="EK55" s="265"/>
      <c r="EL55" s="265"/>
      <c r="EM55" s="265"/>
      <c r="EN55" s="265"/>
      <c r="EO55" s="265"/>
      <c r="EP55" s="265"/>
      <c r="EQ55" s="265"/>
      <c r="ER55" s="265"/>
      <c r="ES55" s="265"/>
      <c r="ET55" s="265"/>
      <c r="EU55" s="265"/>
      <c r="EV55" s="265"/>
      <c r="EW55" s="265"/>
      <c r="EX55" s="265"/>
      <c r="EY55" s="265"/>
      <c r="EZ55" s="265"/>
      <c r="FA55" s="265"/>
      <c r="FB55" s="265"/>
      <c r="FC55" s="265"/>
      <c r="FD55" s="265"/>
      <c r="FE55" s="265"/>
    </row>
    <row r="56" spans="10:161" s="20" customFormat="1" ht="27.75" customHeight="1">
      <c r="J56" s="265" t="s">
        <v>450</v>
      </c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5"/>
      <c r="DL56" s="265"/>
      <c r="DM56" s="265"/>
      <c r="DN56" s="265"/>
      <c r="DO56" s="265"/>
      <c r="DP56" s="265"/>
      <c r="DQ56" s="265"/>
      <c r="DR56" s="265"/>
      <c r="DS56" s="265"/>
      <c r="DT56" s="265"/>
      <c r="DU56" s="265"/>
      <c r="DV56" s="265"/>
      <c r="DW56" s="265"/>
      <c r="DX56" s="265"/>
      <c r="DY56" s="265"/>
      <c r="DZ56" s="265"/>
      <c r="EA56" s="265"/>
      <c r="EB56" s="265"/>
      <c r="EC56" s="265"/>
      <c r="ED56" s="265"/>
      <c r="EE56" s="265"/>
      <c r="EF56" s="265"/>
      <c r="EG56" s="265"/>
      <c r="EH56" s="265"/>
      <c r="EI56" s="265"/>
      <c r="EJ56" s="265"/>
      <c r="EK56" s="265"/>
      <c r="EL56" s="265"/>
      <c r="EM56" s="265"/>
      <c r="EN56" s="265"/>
      <c r="EO56" s="265"/>
      <c r="EP56" s="265"/>
      <c r="EQ56" s="265"/>
      <c r="ER56" s="265"/>
      <c r="ES56" s="265"/>
      <c r="ET56" s="265"/>
      <c r="EU56" s="265"/>
      <c r="EV56" s="265"/>
      <c r="EW56" s="265"/>
      <c r="EX56" s="265"/>
      <c r="EY56" s="265"/>
      <c r="EZ56" s="265"/>
      <c r="FA56" s="265"/>
      <c r="FB56" s="265"/>
      <c r="FC56" s="265"/>
      <c r="FD56" s="265"/>
      <c r="FE56" s="265"/>
    </row>
    <row r="57" spans="10:161" s="20" customFormat="1" ht="27.75" customHeight="1">
      <c r="J57" s="265" t="s">
        <v>451</v>
      </c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65"/>
      <c r="CV57" s="265"/>
      <c r="CW57" s="265"/>
      <c r="CX57" s="265"/>
      <c r="CY57" s="265"/>
      <c r="CZ57" s="265"/>
      <c r="DA57" s="265"/>
      <c r="DB57" s="265"/>
      <c r="DC57" s="265"/>
      <c r="DD57" s="265"/>
      <c r="DE57" s="265"/>
      <c r="DF57" s="265"/>
      <c r="DG57" s="265"/>
      <c r="DH57" s="265"/>
      <c r="DI57" s="265"/>
      <c r="DJ57" s="265"/>
      <c r="DK57" s="265"/>
      <c r="DL57" s="265"/>
      <c r="DM57" s="265"/>
      <c r="DN57" s="265"/>
      <c r="DO57" s="265"/>
      <c r="DP57" s="265"/>
      <c r="DQ57" s="265"/>
      <c r="DR57" s="265"/>
      <c r="DS57" s="265"/>
      <c r="DT57" s="265"/>
      <c r="DU57" s="265"/>
      <c r="DV57" s="265"/>
      <c r="DW57" s="265"/>
      <c r="DX57" s="265"/>
      <c r="DY57" s="265"/>
      <c r="DZ57" s="265"/>
      <c r="EA57" s="265"/>
      <c r="EB57" s="265"/>
      <c r="EC57" s="265"/>
      <c r="ED57" s="265"/>
      <c r="EE57" s="265"/>
      <c r="EF57" s="265"/>
      <c r="EG57" s="265"/>
      <c r="EH57" s="265"/>
      <c r="EI57" s="265"/>
      <c r="EJ57" s="265"/>
      <c r="EK57" s="265"/>
      <c r="EL57" s="265"/>
      <c r="EM57" s="265"/>
      <c r="EN57" s="265"/>
      <c r="EO57" s="265"/>
      <c r="EP57" s="265"/>
      <c r="EQ57" s="265"/>
      <c r="ER57" s="265"/>
      <c r="ES57" s="265"/>
      <c r="ET57" s="265"/>
      <c r="EU57" s="265"/>
      <c r="EV57" s="265"/>
      <c r="EW57" s="265"/>
      <c r="EX57" s="265"/>
      <c r="EY57" s="265"/>
      <c r="EZ57" s="265"/>
      <c r="FA57" s="265"/>
      <c r="FB57" s="265"/>
      <c r="FC57" s="265"/>
      <c r="FD57" s="265"/>
      <c r="FE57" s="265"/>
    </row>
    <row r="58" s="6" customFormat="1" ht="3" customHeight="1"/>
  </sheetData>
  <sheetProtection/>
  <mergeCells count="410">
    <mergeCell ref="G52:I52"/>
    <mergeCell ref="G53:I53"/>
    <mergeCell ref="G45:I45"/>
    <mergeCell ref="DT42:EE42"/>
    <mergeCell ref="J56:FE56"/>
    <mergeCell ref="J57:FE57"/>
    <mergeCell ref="G54:I54"/>
    <mergeCell ref="J54:FE54"/>
    <mergeCell ref="G55:I55"/>
    <mergeCell ref="J55:FE55"/>
    <mergeCell ref="G46:I46"/>
    <mergeCell ref="G49:I49"/>
    <mergeCell ref="ER42:FE42"/>
    <mergeCell ref="BU42:CF42"/>
    <mergeCell ref="CG42:CU42"/>
    <mergeCell ref="CV42:DG42"/>
    <mergeCell ref="DH42:DS42"/>
    <mergeCell ref="EF42:EQ42"/>
    <mergeCell ref="DT40:EE40"/>
    <mergeCell ref="EF40:EQ40"/>
    <mergeCell ref="ER40:FE40"/>
    <mergeCell ref="EF41:EQ41"/>
    <mergeCell ref="DT41:EE41"/>
    <mergeCell ref="ER41:FE41"/>
    <mergeCell ref="DH41:DS41"/>
    <mergeCell ref="CV41:DG41"/>
    <mergeCell ref="DH40:DS40"/>
    <mergeCell ref="BU40:CF40"/>
    <mergeCell ref="CG40:CU40"/>
    <mergeCell ref="CV40:DG40"/>
    <mergeCell ref="BU41:CF41"/>
    <mergeCell ref="CG41:CU41"/>
    <mergeCell ref="A42:F42"/>
    <mergeCell ref="H42:AT42"/>
    <mergeCell ref="AU42:BG42"/>
    <mergeCell ref="BH42:BT42"/>
    <mergeCell ref="BU39:CF39"/>
    <mergeCell ref="CG39:CU39"/>
    <mergeCell ref="A39:F39"/>
    <mergeCell ref="H39:AT39"/>
    <mergeCell ref="AU39:BG39"/>
    <mergeCell ref="BH39:BT39"/>
    <mergeCell ref="BU37:CF37"/>
    <mergeCell ref="CG37:CU37"/>
    <mergeCell ref="A40:F40"/>
    <mergeCell ref="A41:F41"/>
    <mergeCell ref="H41:AT41"/>
    <mergeCell ref="AU41:BG41"/>
    <mergeCell ref="BH41:BT41"/>
    <mergeCell ref="H40:AT40"/>
    <mergeCell ref="AU40:BG40"/>
    <mergeCell ref="BH40:BT40"/>
    <mergeCell ref="H38:AT38"/>
    <mergeCell ref="AU38:BG38"/>
    <mergeCell ref="BH38:BT38"/>
    <mergeCell ref="BU38:CF38"/>
    <mergeCell ref="CG38:CU38"/>
    <mergeCell ref="CV38:DG38"/>
    <mergeCell ref="EF37:EQ37"/>
    <mergeCell ref="EF39:EQ39"/>
    <mergeCell ref="ER39:FE39"/>
    <mergeCell ref="DT38:EE38"/>
    <mergeCell ref="EF38:EQ38"/>
    <mergeCell ref="ER38:FE38"/>
    <mergeCell ref="ER37:FE37"/>
    <mergeCell ref="A37:F37"/>
    <mergeCell ref="H37:AT37"/>
    <mergeCell ref="AU37:BG37"/>
    <mergeCell ref="BH37:BT37"/>
    <mergeCell ref="DT37:EE37"/>
    <mergeCell ref="DH39:DS39"/>
    <mergeCell ref="DT39:EE39"/>
    <mergeCell ref="CV39:DG39"/>
    <mergeCell ref="DH38:DS38"/>
    <mergeCell ref="A38:F38"/>
    <mergeCell ref="DH36:DS36"/>
    <mergeCell ref="DH37:DS37"/>
    <mergeCell ref="BU36:CF36"/>
    <mergeCell ref="CG36:CU36"/>
    <mergeCell ref="A34:F34"/>
    <mergeCell ref="H34:AT34"/>
    <mergeCell ref="AU34:BG34"/>
    <mergeCell ref="BH34:BT34"/>
    <mergeCell ref="A35:F35"/>
    <mergeCell ref="CV37:DG37"/>
    <mergeCell ref="A36:F36"/>
    <mergeCell ref="H36:AT36"/>
    <mergeCell ref="AU36:BG36"/>
    <mergeCell ref="BH36:BT36"/>
    <mergeCell ref="H35:AT35"/>
    <mergeCell ref="CV36:DG36"/>
    <mergeCell ref="ER36:FE36"/>
    <mergeCell ref="ER35:FE35"/>
    <mergeCell ref="DT34:EE34"/>
    <mergeCell ref="EF34:EQ34"/>
    <mergeCell ref="ER34:FE34"/>
    <mergeCell ref="EF35:EQ35"/>
    <mergeCell ref="EF36:EQ36"/>
    <mergeCell ref="DT36:EE36"/>
    <mergeCell ref="DT35:EE35"/>
    <mergeCell ref="DH33:DS33"/>
    <mergeCell ref="H33:AT33"/>
    <mergeCell ref="AU33:BG33"/>
    <mergeCell ref="BH33:BT33"/>
    <mergeCell ref="AU35:BG35"/>
    <mergeCell ref="BH35:BT35"/>
    <mergeCell ref="BU35:CF35"/>
    <mergeCell ref="DH35:DS35"/>
    <mergeCell ref="CG35:CU35"/>
    <mergeCell ref="CV35:DG35"/>
    <mergeCell ref="A32:F32"/>
    <mergeCell ref="H32:AT32"/>
    <mergeCell ref="AU32:BG32"/>
    <mergeCell ref="BH32:BT32"/>
    <mergeCell ref="A33:F33"/>
    <mergeCell ref="DH34:DS34"/>
    <mergeCell ref="BU34:CF34"/>
    <mergeCell ref="CG34:CU34"/>
    <mergeCell ref="CV34:DG34"/>
    <mergeCell ref="CV33:DG33"/>
    <mergeCell ref="ER33:FE33"/>
    <mergeCell ref="BU33:CF33"/>
    <mergeCell ref="CG33:CU33"/>
    <mergeCell ref="DT33:EE33"/>
    <mergeCell ref="EF33:EQ33"/>
    <mergeCell ref="DT32:EE32"/>
    <mergeCell ref="EF32:EQ32"/>
    <mergeCell ref="BU32:CF32"/>
    <mergeCell ref="CG32:CU32"/>
    <mergeCell ref="ER32:FE32"/>
    <mergeCell ref="DT30:EE30"/>
    <mergeCell ref="EF30:EQ30"/>
    <mergeCell ref="ER30:FE30"/>
    <mergeCell ref="CV32:DG32"/>
    <mergeCell ref="DH32:DS32"/>
    <mergeCell ref="DT31:EE31"/>
    <mergeCell ref="CV31:DG31"/>
    <mergeCell ref="DH31:DS31"/>
    <mergeCell ref="EF31:EQ31"/>
    <mergeCell ref="ER31:FE31"/>
    <mergeCell ref="A30:F30"/>
    <mergeCell ref="H30:AT30"/>
    <mergeCell ref="AU30:BG30"/>
    <mergeCell ref="BH30:BT30"/>
    <mergeCell ref="A31:F31"/>
    <mergeCell ref="H31:AT31"/>
    <mergeCell ref="AU31:BG31"/>
    <mergeCell ref="BH31:BT31"/>
    <mergeCell ref="BU30:CF30"/>
    <mergeCell ref="CG30:CU30"/>
    <mergeCell ref="CV30:DG30"/>
    <mergeCell ref="BU31:CF31"/>
    <mergeCell ref="DH30:DS30"/>
    <mergeCell ref="CG31:CU31"/>
    <mergeCell ref="BH29:BT29"/>
    <mergeCell ref="BU29:CF29"/>
    <mergeCell ref="CG29:CU29"/>
    <mergeCell ref="ER28:FE28"/>
    <mergeCell ref="DH28:DS28"/>
    <mergeCell ref="BH28:BT28"/>
    <mergeCell ref="CV29:DG29"/>
    <mergeCell ref="BU28:CF28"/>
    <mergeCell ref="CG28:CU28"/>
    <mergeCell ref="CV28:DG28"/>
    <mergeCell ref="ER27:FE27"/>
    <mergeCell ref="DH29:DS29"/>
    <mergeCell ref="DT29:EE29"/>
    <mergeCell ref="EF29:EQ29"/>
    <mergeCell ref="ER29:FE29"/>
    <mergeCell ref="DT28:EE28"/>
    <mergeCell ref="EF28:EQ28"/>
    <mergeCell ref="DT27:EE27"/>
    <mergeCell ref="EF27:EQ27"/>
    <mergeCell ref="DH27:DS27"/>
    <mergeCell ref="BH27:BT27"/>
    <mergeCell ref="BU27:CF27"/>
    <mergeCell ref="CG27:CU27"/>
    <mergeCell ref="CV27:DG27"/>
    <mergeCell ref="A28:F28"/>
    <mergeCell ref="H28:AT28"/>
    <mergeCell ref="AU28:BG28"/>
    <mergeCell ref="A27:F27"/>
    <mergeCell ref="H27:AT27"/>
    <mergeCell ref="AU27:BG27"/>
    <mergeCell ref="A29:F29"/>
    <mergeCell ref="H29:AT29"/>
    <mergeCell ref="AU29:BG29"/>
    <mergeCell ref="EF26:EQ26"/>
    <mergeCell ref="A25:FE25"/>
    <mergeCell ref="A26:F26"/>
    <mergeCell ref="H26:AT26"/>
    <mergeCell ref="AU26:BG26"/>
    <mergeCell ref="BH26:BT26"/>
    <mergeCell ref="BU26:CF26"/>
    <mergeCell ref="ER26:FE26"/>
    <mergeCell ref="DH26:DS26"/>
    <mergeCell ref="DT26:EE26"/>
    <mergeCell ref="BH24:BT24"/>
    <mergeCell ref="BU24:CF24"/>
    <mergeCell ref="AU24:BG24"/>
    <mergeCell ref="DT24:EE24"/>
    <mergeCell ref="BH23:BT23"/>
    <mergeCell ref="CG26:CU26"/>
    <mergeCell ref="CV26:DG26"/>
    <mergeCell ref="BU23:CF23"/>
    <mergeCell ref="DH21:DS21"/>
    <mergeCell ref="BU21:CF21"/>
    <mergeCell ref="DH22:DS22"/>
    <mergeCell ref="DH24:DS24"/>
    <mergeCell ref="AU22:BG22"/>
    <mergeCell ref="BH22:BT22"/>
    <mergeCell ref="CG21:CU21"/>
    <mergeCell ref="AU21:BG21"/>
    <mergeCell ref="CV23:DG23"/>
    <mergeCell ref="AU23:BG23"/>
    <mergeCell ref="CG22:CU22"/>
    <mergeCell ref="BU22:CF22"/>
    <mergeCell ref="CV22:DG22"/>
    <mergeCell ref="CV21:DG21"/>
    <mergeCell ref="ER22:FE22"/>
    <mergeCell ref="CG24:CU24"/>
    <mergeCell ref="CV24:DG24"/>
    <mergeCell ref="DH23:DS23"/>
    <mergeCell ref="EF24:EQ24"/>
    <mergeCell ref="ER24:FE24"/>
    <mergeCell ref="DT23:EE23"/>
    <mergeCell ref="ER23:FE23"/>
    <mergeCell ref="EF23:EQ23"/>
    <mergeCell ref="CG23:CU23"/>
    <mergeCell ref="EF22:EQ22"/>
    <mergeCell ref="DT22:EE22"/>
    <mergeCell ref="ER21:FE21"/>
    <mergeCell ref="ER20:FE20"/>
    <mergeCell ref="BU20:CF20"/>
    <mergeCell ref="CV20:DG20"/>
    <mergeCell ref="EF21:EQ21"/>
    <mergeCell ref="DT21:EE21"/>
    <mergeCell ref="CG20:CU20"/>
    <mergeCell ref="DH20:DS20"/>
    <mergeCell ref="ER15:FE15"/>
    <mergeCell ref="DT20:EE20"/>
    <mergeCell ref="EF20:EQ20"/>
    <mergeCell ref="ER16:FE16"/>
    <mergeCell ref="ER17:FE17"/>
    <mergeCell ref="EF18:EQ18"/>
    <mergeCell ref="DT18:EE18"/>
    <mergeCell ref="EF19:EQ19"/>
    <mergeCell ref="EF15:EQ15"/>
    <mergeCell ref="CG19:CU19"/>
    <mergeCell ref="BU19:CF19"/>
    <mergeCell ref="ER18:FE18"/>
    <mergeCell ref="EF17:EQ17"/>
    <mergeCell ref="EF16:EQ16"/>
    <mergeCell ref="CV18:DG18"/>
    <mergeCell ref="CV19:DG19"/>
    <mergeCell ref="CV17:DG17"/>
    <mergeCell ref="CG18:CU18"/>
    <mergeCell ref="BU18:CF18"/>
    <mergeCell ref="CV15:DG15"/>
    <mergeCell ref="BU14:CF14"/>
    <mergeCell ref="DT15:EE15"/>
    <mergeCell ref="DH18:DS18"/>
    <mergeCell ref="DH16:DS16"/>
    <mergeCell ref="DT16:EE16"/>
    <mergeCell ref="DH17:DS17"/>
    <mergeCell ref="DT17:EE17"/>
    <mergeCell ref="DH15:DS15"/>
    <mergeCell ref="CG17:CU17"/>
    <mergeCell ref="DT14:EE14"/>
    <mergeCell ref="BU17:CF17"/>
    <mergeCell ref="CV14:DG14"/>
    <mergeCell ref="CV16:DG16"/>
    <mergeCell ref="ER13:FE13"/>
    <mergeCell ref="EF12:EQ12"/>
    <mergeCell ref="EF13:EQ13"/>
    <mergeCell ref="DT12:EE12"/>
    <mergeCell ref="CG14:CU14"/>
    <mergeCell ref="DH14:DS14"/>
    <mergeCell ref="CG5:CU5"/>
    <mergeCell ref="ER5:FE5"/>
    <mergeCell ref="ER11:FE11"/>
    <mergeCell ref="ER10:FE10"/>
    <mergeCell ref="ER19:FE19"/>
    <mergeCell ref="DH19:DS19"/>
    <mergeCell ref="DT19:EE19"/>
    <mergeCell ref="ER14:FE14"/>
    <mergeCell ref="EF11:EQ11"/>
    <mergeCell ref="DT13:EE13"/>
    <mergeCell ref="A6:F6"/>
    <mergeCell ref="AU6:BG6"/>
    <mergeCell ref="A3:FE3"/>
    <mergeCell ref="A5:F5"/>
    <mergeCell ref="G5:AT5"/>
    <mergeCell ref="AU5:BG5"/>
    <mergeCell ref="BH5:BT5"/>
    <mergeCell ref="EF5:EQ5"/>
    <mergeCell ref="DT5:EE5"/>
    <mergeCell ref="DH5:DS5"/>
    <mergeCell ref="CV5:DG5"/>
    <mergeCell ref="DT9:EE9"/>
    <mergeCell ref="DH9:DS9"/>
    <mergeCell ref="CV9:DG9"/>
    <mergeCell ref="BU5:CF5"/>
    <mergeCell ref="CG6:CU6"/>
    <mergeCell ref="CG8:CU8"/>
    <mergeCell ref="CG9:CU9"/>
    <mergeCell ref="BU9:CF9"/>
    <mergeCell ref="CV6:DG6"/>
    <mergeCell ref="EF14:EQ14"/>
    <mergeCell ref="G6:AT6"/>
    <mergeCell ref="CG12:CU12"/>
    <mergeCell ref="AU10:BG10"/>
    <mergeCell ref="BU12:CF12"/>
    <mergeCell ref="BU10:CF10"/>
    <mergeCell ref="CG10:CU10"/>
    <mergeCell ref="BH12:BT12"/>
    <mergeCell ref="BU6:CF6"/>
    <mergeCell ref="DH6:DS6"/>
    <mergeCell ref="BH6:BT6"/>
    <mergeCell ref="DT6:EE6"/>
    <mergeCell ref="A7:FE7"/>
    <mergeCell ref="EF10:EQ10"/>
    <mergeCell ref="DH8:DS8"/>
    <mergeCell ref="ER6:FE6"/>
    <mergeCell ref="DT8:EE8"/>
    <mergeCell ref="ER9:FE9"/>
    <mergeCell ref="BH9:BT9"/>
    <mergeCell ref="A9:F9"/>
    <mergeCell ref="BU13:CF13"/>
    <mergeCell ref="DH13:DS13"/>
    <mergeCell ref="CV13:DG13"/>
    <mergeCell ref="CV8:DG8"/>
    <mergeCell ref="CG11:CU11"/>
    <mergeCell ref="H10:AT10"/>
    <mergeCell ref="H8:AT8"/>
    <mergeCell ref="AU11:BG11"/>
    <mergeCell ref="H9:AT9"/>
    <mergeCell ref="DH11:DS11"/>
    <mergeCell ref="CG13:CU13"/>
    <mergeCell ref="EF6:EQ6"/>
    <mergeCell ref="EF8:EQ8"/>
    <mergeCell ref="ER12:FE12"/>
    <mergeCell ref="CV12:DG12"/>
    <mergeCell ref="CV11:DG11"/>
    <mergeCell ref="DH10:DS10"/>
    <mergeCell ref="AU8:BG8"/>
    <mergeCell ref="DT10:EE10"/>
    <mergeCell ref="AU9:BG9"/>
    <mergeCell ref="BH10:BT10"/>
    <mergeCell ref="BH8:BT8"/>
    <mergeCell ref="CV10:DG10"/>
    <mergeCell ref="A10:F10"/>
    <mergeCell ref="BU8:CF8"/>
    <mergeCell ref="A8:F8"/>
    <mergeCell ref="BH16:BT16"/>
    <mergeCell ref="CG16:CU16"/>
    <mergeCell ref="BU16:CF16"/>
    <mergeCell ref="BU15:CF15"/>
    <mergeCell ref="CG15:CU15"/>
    <mergeCell ref="H15:AT15"/>
    <mergeCell ref="A15:F15"/>
    <mergeCell ref="BU11:CF11"/>
    <mergeCell ref="H16:AT16"/>
    <mergeCell ref="ER8:FE8"/>
    <mergeCell ref="EF9:EQ9"/>
    <mergeCell ref="DT11:EE11"/>
    <mergeCell ref="A13:F13"/>
    <mergeCell ref="DH12:DS12"/>
    <mergeCell ref="H14:AT14"/>
    <mergeCell ref="H12:AT12"/>
    <mergeCell ref="AU13:BG13"/>
    <mergeCell ref="A20:F20"/>
    <mergeCell ref="H20:AT20"/>
    <mergeCell ref="AU12:BG12"/>
    <mergeCell ref="A12:F12"/>
    <mergeCell ref="A14:F14"/>
    <mergeCell ref="BH11:BT11"/>
    <mergeCell ref="BH13:BT13"/>
    <mergeCell ref="A11:F11"/>
    <mergeCell ref="H13:AT13"/>
    <mergeCell ref="H11:AT11"/>
    <mergeCell ref="A16:F16"/>
    <mergeCell ref="AU17:BG17"/>
    <mergeCell ref="BH19:BT19"/>
    <mergeCell ref="BH17:BT17"/>
    <mergeCell ref="BH18:BT18"/>
    <mergeCell ref="AU18:BG18"/>
    <mergeCell ref="AU19:BG19"/>
    <mergeCell ref="H19:AT19"/>
    <mergeCell ref="A17:F17"/>
    <mergeCell ref="BH15:BT15"/>
    <mergeCell ref="AU15:BG15"/>
    <mergeCell ref="AU20:BG20"/>
    <mergeCell ref="AU14:BG14"/>
    <mergeCell ref="H17:AT17"/>
    <mergeCell ref="H24:AT24"/>
    <mergeCell ref="AU16:BG16"/>
    <mergeCell ref="BH14:BT14"/>
    <mergeCell ref="BH20:BT20"/>
    <mergeCell ref="BH21:BT21"/>
    <mergeCell ref="A24:F24"/>
    <mergeCell ref="H18:AT18"/>
    <mergeCell ref="A23:F23"/>
    <mergeCell ref="H23:AT23"/>
    <mergeCell ref="H22:AT22"/>
    <mergeCell ref="A19:F19"/>
    <mergeCell ref="A18:F18"/>
    <mergeCell ref="A22:F22"/>
    <mergeCell ref="H21:AT21"/>
    <mergeCell ref="A21:F2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A44"/>
  <sheetViews>
    <sheetView zoomScalePageLayoutView="0" workbookViewId="0" topLeftCell="A1">
      <selection activeCell="DY51" sqref="DY51"/>
    </sheetView>
  </sheetViews>
  <sheetFormatPr defaultColWidth="0.85546875" defaultRowHeight="15"/>
  <cols>
    <col min="1" max="104" width="0.85546875" style="3" customWidth="1"/>
    <col min="105" max="105" width="1.57421875" style="3" customWidth="1"/>
    <col min="106" max="16384" width="0.85546875" style="3" customWidth="1"/>
  </cols>
  <sheetData>
    <row r="1" s="1" customFormat="1" ht="12.75" customHeight="1">
      <c r="DA1" s="2" t="s">
        <v>415</v>
      </c>
    </row>
    <row r="2" ht="12.75" customHeight="1"/>
    <row r="3" spans="1:105" ht="15.75">
      <c r="A3" s="143" t="s">
        <v>416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</row>
    <row r="4" ht="12.75" customHeight="1"/>
    <row r="5" spans="1:105" s="8" customFormat="1" ht="48.75" customHeight="1">
      <c r="A5" s="138" t="s">
        <v>533</v>
      </c>
      <c r="B5" s="138"/>
      <c r="C5" s="138"/>
      <c r="D5" s="138"/>
      <c r="E5" s="138"/>
      <c r="F5" s="138"/>
      <c r="G5" s="138"/>
      <c r="H5" s="138"/>
      <c r="I5" s="138"/>
      <c r="J5" s="139" t="s">
        <v>46</v>
      </c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37"/>
      <c r="BG5" s="138" t="s">
        <v>553</v>
      </c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 t="s">
        <v>609</v>
      </c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 t="s">
        <v>610</v>
      </c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</row>
    <row r="6" spans="1:105" s="18" customFormat="1" ht="15">
      <c r="A6" s="171">
        <v>1</v>
      </c>
      <c r="B6" s="171"/>
      <c r="C6" s="171"/>
      <c r="D6" s="171"/>
      <c r="E6" s="171"/>
      <c r="F6" s="171"/>
      <c r="G6" s="171"/>
      <c r="H6" s="171"/>
      <c r="I6" s="171"/>
      <c r="J6" s="155">
        <v>2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84"/>
      <c r="BG6" s="171">
        <v>3</v>
      </c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>
        <v>4</v>
      </c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>
        <v>5</v>
      </c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</row>
    <row r="7" spans="1:105" s="16" customFormat="1" ht="30" customHeight="1">
      <c r="A7" s="170" t="s">
        <v>535</v>
      </c>
      <c r="B7" s="170"/>
      <c r="C7" s="170"/>
      <c r="D7" s="170"/>
      <c r="E7" s="170"/>
      <c r="F7" s="170"/>
      <c r="G7" s="170"/>
      <c r="H7" s="170"/>
      <c r="I7" s="170"/>
      <c r="J7" s="14"/>
      <c r="K7" s="154" t="s">
        <v>417</v>
      </c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266"/>
      <c r="BG7" s="142" t="s">
        <v>418</v>
      </c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>
        <v>4.448</v>
      </c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>
        <v>4.448</v>
      </c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</row>
    <row r="8" spans="1:105" s="16" customFormat="1" ht="15">
      <c r="A8" s="170" t="s">
        <v>561</v>
      </c>
      <c r="B8" s="170"/>
      <c r="C8" s="170"/>
      <c r="D8" s="170"/>
      <c r="E8" s="170"/>
      <c r="F8" s="170"/>
      <c r="G8" s="170"/>
      <c r="H8" s="170"/>
      <c r="I8" s="170"/>
      <c r="J8" s="14"/>
      <c r="K8" s="154" t="s">
        <v>419</v>
      </c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266"/>
      <c r="BG8" s="142" t="s">
        <v>418</v>
      </c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>
        <v>3.086</v>
      </c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>
        <v>3.086</v>
      </c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</row>
    <row r="9" spans="1:105" s="16" customFormat="1" ht="15">
      <c r="A9" s="170" t="s">
        <v>517</v>
      </c>
      <c r="B9" s="170"/>
      <c r="C9" s="170"/>
      <c r="D9" s="170"/>
      <c r="E9" s="170"/>
      <c r="F9" s="170"/>
      <c r="G9" s="170"/>
      <c r="H9" s="170"/>
      <c r="I9" s="170"/>
      <c r="J9" s="14"/>
      <c r="K9" s="154" t="s">
        <v>420</v>
      </c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266"/>
      <c r="BG9" s="142" t="s">
        <v>418</v>
      </c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>
        <v>2.586</v>
      </c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>
        <v>2.586</v>
      </c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</row>
    <row r="10" spans="1:105" s="16" customFormat="1" ht="15">
      <c r="A10" s="170" t="s">
        <v>518</v>
      </c>
      <c r="B10" s="170"/>
      <c r="C10" s="170"/>
      <c r="D10" s="170"/>
      <c r="E10" s="170"/>
      <c r="F10" s="170"/>
      <c r="G10" s="170"/>
      <c r="H10" s="170"/>
      <c r="I10" s="170"/>
      <c r="J10" s="14"/>
      <c r="K10" s="154" t="s">
        <v>421</v>
      </c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266"/>
      <c r="BG10" s="142" t="s">
        <v>418</v>
      </c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>
        <v>0.5</v>
      </c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>
        <v>0.5</v>
      </c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</row>
    <row r="11" spans="1:105" s="16" customFormat="1" ht="15">
      <c r="A11" s="170" t="s">
        <v>422</v>
      </c>
      <c r="B11" s="170"/>
      <c r="C11" s="170"/>
      <c r="D11" s="170"/>
      <c r="E11" s="170"/>
      <c r="F11" s="170"/>
      <c r="G11" s="170"/>
      <c r="H11" s="170"/>
      <c r="I11" s="170"/>
      <c r="J11" s="14"/>
      <c r="K11" s="154" t="s">
        <v>423</v>
      </c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266"/>
      <c r="BG11" s="142" t="s">
        <v>418</v>
      </c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</row>
    <row r="12" spans="1:105" s="16" customFormat="1" ht="15">
      <c r="A12" s="170" t="s">
        <v>424</v>
      </c>
      <c r="B12" s="170"/>
      <c r="C12" s="170"/>
      <c r="D12" s="170"/>
      <c r="E12" s="170"/>
      <c r="F12" s="170"/>
      <c r="G12" s="170"/>
      <c r="H12" s="170"/>
      <c r="I12" s="170"/>
      <c r="J12" s="14"/>
      <c r="K12" s="154" t="s">
        <v>425</v>
      </c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266"/>
      <c r="BG12" s="142" t="s">
        <v>418</v>
      </c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</row>
    <row r="13" spans="1:105" s="16" customFormat="1" ht="15">
      <c r="A13" s="170" t="s">
        <v>426</v>
      </c>
      <c r="B13" s="170"/>
      <c r="C13" s="170"/>
      <c r="D13" s="170"/>
      <c r="E13" s="170"/>
      <c r="F13" s="170"/>
      <c r="G13" s="170"/>
      <c r="H13" s="170"/>
      <c r="I13" s="170"/>
      <c r="J13" s="14"/>
      <c r="K13" s="154" t="s">
        <v>427</v>
      </c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266"/>
      <c r="BG13" s="142" t="s">
        <v>418</v>
      </c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</row>
    <row r="14" spans="1:105" s="16" customFormat="1" ht="15">
      <c r="A14" s="170" t="s">
        <v>563</v>
      </c>
      <c r="B14" s="170"/>
      <c r="C14" s="170"/>
      <c r="D14" s="170"/>
      <c r="E14" s="170"/>
      <c r="F14" s="170"/>
      <c r="G14" s="170"/>
      <c r="H14" s="170"/>
      <c r="I14" s="170"/>
      <c r="J14" s="14"/>
      <c r="K14" s="154" t="s">
        <v>428</v>
      </c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266"/>
      <c r="BG14" s="142" t="s">
        <v>418</v>
      </c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>
        <v>1.362</v>
      </c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>
        <v>1.362</v>
      </c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</row>
    <row r="15" spans="1:105" s="16" customFormat="1" ht="15">
      <c r="A15" s="170" t="s">
        <v>519</v>
      </c>
      <c r="B15" s="170"/>
      <c r="C15" s="170"/>
      <c r="D15" s="170"/>
      <c r="E15" s="170"/>
      <c r="F15" s="170"/>
      <c r="G15" s="170"/>
      <c r="H15" s="170"/>
      <c r="I15" s="170"/>
      <c r="J15" s="14"/>
      <c r="K15" s="270" t="s">
        <v>429</v>
      </c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1"/>
      <c r="BG15" s="142" t="s">
        <v>418</v>
      </c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>
        <v>1.362</v>
      </c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>
        <v>1.362</v>
      </c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</row>
    <row r="16" spans="1:105" s="16" customFormat="1" ht="15">
      <c r="A16" s="170" t="s">
        <v>430</v>
      </c>
      <c r="B16" s="170"/>
      <c r="C16" s="170"/>
      <c r="D16" s="170"/>
      <c r="E16" s="170"/>
      <c r="F16" s="170"/>
      <c r="G16" s="170"/>
      <c r="H16" s="170"/>
      <c r="I16" s="170"/>
      <c r="J16" s="14"/>
      <c r="K16" s="154" t="s">
        <v>420</v>
      </c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266"/>
      <c r="BG16" s="142" t="s">
        <v>418</v>
      </c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>
        <v>1.362</v>
      </c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>
        <v>1.362</v>
      </c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</row>
    <row r="17" spans="1:105" s="16" customFormat="1" ht="15">
      <c r="A17" s="170" t="s">
        <v>431</v>
      </c>
      <c r="B17" s="170"/>
      <c r="C17" s="170"/>
      <c r="D17" s="170"/>
      <c r="E17" s="170"/>
      <c r="F17" s="170"/>
      <c r="G17" s="170"/>
      <c r="H17" s="170"/>
      <c r="I17" s="170"/>
      <c r="J17" s="14"/>
      <c r="K17" s="154" t="s">
        <v>421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266"/>
      <c r="BG17" s="142" t="s">
        <v>418</v>
      </c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</row>
    <row r="18" spans="1:105" s="16" customFormat="1" ht="15">
      <c r="A18" s="170" t="s">
        <v>432</v>
      </c>
      <c r="B18" s="170"/>
      <c r="C18" s="170"/>
      <c r="D18" s="170"/>
      <c r="E18" s="170"/>
      <c r="F18" s="170"/>
      <c r="G18" s="170"/>
      <c r="H18" s="170"/>
      <c r="I18" s="170"/>
      <c r="J18" s="14"/>
      <c r="K18" s="154" t="s">
        <v>423</v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266"/>
      <c r="BG18" s="142" t="s">
        <v>418</v>
      </c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</row>
    <row r="19" spans="1:105" s="16" customFormat="1" ht="15">
      <c r="A19" s="170" t="s">
        <v>433</v>
      </c>
      <c r="B19" s="170"/>
      <c r="C19" s="170"/>
      <c r="D19" s="170"/>
      <c r="E19" s="170"/>
      <c r="F19" s="170"/>
      <c r="G19" s="170"/>
      <c r="H19" s="170"/>
      <c r="I19" s="170"/>
      <c r="J19" s="14"/>
      <c r="K19" s="154" t="s">
        <v>425</v>
      </c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266"/>
      <c r="BG19" s="142" t="s">
        <v>418</v>
      </c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</row>
    <row r="20" spans="1:105" s="16" customFormat="1" ht="15">
      <c r="A20" s="170" t="s">
        <v>434</v>
      </c>
      <c r="B20" s="170"/>
      <c r="C20" s="170"/>
      <c r="D20" s="170"/>
      <c r="E20" s="170"/>
      <c r="F20" s="170"/>
      <c r="G20" s="170"/>
      <c r="H20" s="170"/>
      <c r="I20" s="170"/>
      <c r="J20" s="14"/>
      <c r="K20" s="154" t="s">
        <v>427</v>
      </c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266"/>
      <c r="BG20" s="142" t="s">
        <v>418</v>
      </c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</row>
    <row r="21" spans="1:105" s="16" customFormat="1" ht="15">
      <c r="A21" s="170" t="s">
        <v>520</v>
      </c>
      <c r="B21" s="170"/>
      <c r="C21" s="170"/>
      <c r="D21" s="170"/>
      <c r="E21" s="170"/>
      <c r="F21" s="170"/>
      <c r="G21" s="170"/>
      <c r="H21" s="170"/>
      <c r="I21" s="170"/>
      <c r="J21" s="14"/>
      <c r="K21" s="270" t="s">
        <v>435</v>
      </c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1"/>
      <c r="BG21" s="142" t="s">
        <v>418</v>
      </c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</row>
    <row r="22" spans="1:105" s="16" customFormat="1" ht="15">
      <c r="A22" s="170" t="s">
        <v>436</v>
      </c>
      <c r="B22" s="170"/>
      <c r="C22" s="170"/>
      <c r="D22" s="170"/>
      <c r="E22" s="170"/>
      <c r="F22" s="170"/>
      <c r="G22" s="170"/>
      <c r="H22" s="170"/>
      <c r="I22" s="170"/>
      <c r="J22" s="14"/>
      <c r="K22" s="154" t="s">
        <v>420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266"/>
      <c r="BG22" s="142" t="s">
        <v>418</v>
      </c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</row>
    <row r="23" spans="1:105" s="16" customFormat="1" ht="15">
      <c r="A23" s="170" t="s">
        <v>437</v>
      </c>
      <c r="B23" s="170"/>
      <c r="C23" s="170"/>
      <c r="D23" s="170"/>
      <c r="E23" s="170"/>
      <c r="F23" s="170"/>
      <c r="G23" s="170"/>
      <c r="H23" s="170"/>
      <c r="I23" s="170"/>
      <c r="J23" s="14"/>
      <c r="K23" s="154" t="s">
        <v>421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266"/>
      <c r="BG23" s="142" t="s">
        <v>418</v>
      </c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</row>
    <row r="24" spans="1:105" s="16" customFormat="1" ht="15">
      <c r="A24" s="170" t="s">
        <v>438</v>
      </c>
      <c r="B24" s="170"/>
      <c r="C24" s="170"/>
      <c r="D24" s="170"/>
      <c r="E24" s="170"/>
      <c r="F24" s="170"/>
      <c r="G24" s="170"/>
      <c r="H24" s="170"/>
      <c r="I24" s="170"/>
      <c r="J24" s="14"/>
      <c r="K24" s="154" t="s">
        <v>423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266"/>
      <c r="BG24" s="142" t="s">
        <v>418</v>
      </c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</row>
    <row r="25" spans="1:105" s="16" customFormat="1" ht="15">
      <c r="A25" s="170" t="s">
        <v>439</v>
      </c>
      <c r="B25" s="170"/>
      <c r="C25" s="170"/>
      <c r="D25" s="170"/>
      <c r="E25" s="170"/>
      <c r="F25" s="170"/>
      <c r="G25" s="170"/>
      <c r="H25" s="170"/>
      <c r="I25" s="170"/>
      <c r="J25" s="14"/>
      <c r="K25" s="154" t="s">
        <v>425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266"/>
      <c r="BG25" s="142" t="s">
        <v>418</v>
      </c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</row>
    <row r="26" spans="1:105" s="16" customFormat="1" ht="15">
      <c r="A26" s="170" t="s">
        <v>440</v>
      </c>
      <c r="B26" s="170"/>
      <c r="C26" s="170"/>
      <c r="D26" s="170"/>
      <c r="E26" s="170"/>
      <c r="F26" s="170"/>
      <c r="G26" s="170"/>
      <c r="H26" s="170"/>
      <c r="I26" s="170"/>
      <c r="J26" s="14"/>
      <c r="K26" s="154" t="s">
        <v>427</v>
      </c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266"/>
      <c r="BG26" s="142" t="s">
        <v>418</v>
      </c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</row>
    <row r="27" spans="1:105" s="16" customFormat="1" ht="30" customHeight="1">
      <c r="A27" s="269" t="s">
        <v>602</v>
      </c>
      <c r="B27" s="269"/>
      <c r="C27" s="269"/>
      <c r="D27" s="269"/>
      <c r="E27" s="269"/>
      <c r="F27" s="269"/>
      <c r="G27" s="269"/>
      <c r="H27" s="269"/>
      <c r="I27" s="269"/>
      <c r="J27" s="14"/>
      <c r="K27" s="154" t="s">
        <v>597</v>
      </c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266"/>
      <c r="BG27" s="142" t="s">
        <v>598</v>
      </c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>
        <v>84.616</v>
      </c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>
        <v>84.616</v>
      </c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</row>
    <row r="28" spans="1:105" s="16" customFormat="1" ht="30" customHeight="1">
      <c r="A28" s="170" t="s">
        <v>536</v>
      </c>
      <c r="B28" s="170"/>
      <c r="C28" s="170"/>
      <c r="D28" s="170"/>
      <c r="E28" s="170"/>
      <c r="F28" s="170"/>
      <c r="G28" s="170"/>
      <c r="H28" s="170"/>
      <c r="I28" s="170"/>
      <c r="J28" s="14"/>
      <c r="K28" s="154" t="s">
        <v>441</v>
      </c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266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</row>
    <row r="29" spans="1:105" s="16" customFormat="1" ht="15">
      <c r="A29" s="170" t="s">
        <v>161</v>
      </c>
      <c r="B29" s="170"/>
      <c r="C29" s="170"/>
      <c r="D29" s="170"/>
      <c r="E29" s="170"/>
      <c r="F29" s="170"/>
      <c r="G29" s="170"/>
      <c r="H29" s="170"/>
      <c r="I29" s="170"/>
      <c r="J29" s="14"/>
      <c r="K29" s="154" t="s">
        <v>394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266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</row>
    <row r="30" spans="1:105" s="16" customFormat="1" ht="30" customHeight="1">
      <c r="A30" s="170" t="s">
        <v>163</v>
      </c>
      <c r="B30" s="170"/>
      <c r="C30" s="170"/>
      <c r="D30" s="170"/>
      <c r="E30" s="170"/>
      <c r="F30" s="170"/>
      <c r="G30" s="170"/>
      <c r="H30" s="170"/>
      <c r="I30" s="170"/>
      <c r="J30" s="14"/>
      <c r="K30" s="154" t="s">
        <v>442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266"/>
      <c r="BG30" s="142" t="s">
        <v>557</v>
      </c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</row>
    <row r="31" spans="1:105" s="16" customFormat="1" ht="15">
      <c r="A31" s="170" t="s">
        <v>549</v>
      </c>
      <c r="B31" s="170"/>
      <c r="C31" s="170"/>
      <c r="D31" s="170"/>
      <c r="E31" s="170"/>
      <c r="F31" s="170"/>
      <c r="G31" s="170"/>
      <c r="H31" s="170"/>
      <c r="I31" s="170"/>
      <c r="J31" s="14"/>
      <c r="K31" s="154" t="s">
        <v>371</v>
      </c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266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</row>
    <row r="32" spans="1:105" s="16" customFormat="1" ht="30" customHeight="1">
      <c r="A32" s="170" t="s">
        <v>537</v>
      </c>
      <c r="B32" s="170"/>
      <c r="C32" s="170"/>
      <c r="D32" s="170"/>
      <c r="E32" s="170"/>
      <c r="F32" s="170"/>
      <c r="G32" s="170"/>
      <c r="H32" s="170"/>
      <c r="I32" s="170"/>
      <c r="J32" s="14"/>
      <c r="K32" s="154" t="s">
        <v>443</v>
      </c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266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>
        <v>9</v>
      </c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>
        <v>9</v>
      </c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</row>
    <row r="33" spans="1:105" s="16" customFormat="1" ht="15">
      <c r="A33" s="170" t="s">
        <v>556</v>
      </c>
      <c r="B33" s="170"/>
      <c r="C33" s="170"/>
      <c r="D33" s="170"/>
      <c r="E33" s="170"/>
      <c r="F33" s="170"/>
      <c r="G33" s="170"/>
      <c r="H33" s="170"/>
      <c r="I33" s="170"/>
      <c r="J33" s="14"/>
      <c r="K33" s="154" t="s">
        <v>394</v>
      </c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266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>
        <v>9</v>
      </c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>
        <v>9</v>
      </c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</row>
    <row r="34" spans="1:105" s="16" customFormat="1" ht="30" customHeight="1">
      <c r="A34" s="170" t="s">
        <v>516</v>
      </c>
      <c r="B34" s="170"/>
      <c r="C34" s="170"/>
      <c r="D34" s="170"/>
      <c r="E34" s="170"/>
      <c r="F34" s="170"/>
      <c r="G34" s="170"/>
      <c r="H34" s="170"/>
      <c r="I34" s="170"/>
      <c r="J34" s="14"/>
      <c r="K34" s="154" t="s">
        <v>442</v>
      </c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266"/>
      <c r="BG34" s="142" t="s">
        <v>557</v>
      </c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>
        <v>9</v>
      </c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>
        <v>9</v>
      </c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</row>
    <row r="35" spans="1:105" s="16" customFormat="1" ht="15">
      <c r="A35" s="170" t="s">
        <v>549</v>
      </c>
      <c r="B35" s="170"/>
      <c r="C35" s="170"/>
      <c r="D35" s="170"/>
      <c r="E35" s="170"/>
      <c r="F35" s="170"/>
      <c r="G35" s="170"/>
      <c r="H35" s="170"/>
      <c r="I35" s="170"/>
      <c r="J35" s="14"/>
      <c r="K35" s="154" t="s">
        <v>371</v>
      </c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266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</row>
    <row r="36" spans="1:105" s="16" customFormat="1" ht="30" customHeight="1">
      <c r="A36" s="170" t="s">
        <v>538</v>
      </c>
      <c r="B36" s="170"/>
      <c r="C36" s="170"/>
      <c r="D36" s="170"/>
      <c r="E36" s="170"/>
      <c r="F36" s="170"/>
      <c r="G36" s="170"/>
      <c r="H36" s="170"/>
      <c r="I36" s="170"/>
      <c r="J36" s="14"/>
      <c r="K36" s="154" t="s">
        <v>444</v>
      </c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266"/>
      <c r="BG36" s="142" t="s">
        <v>557</v>
      </c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</row>
    <row r="37" spans="1:105" s="16" customFormat="1" ht="15">
      <c r="A37" s="170" t="s">
        <v>172</v>
      </c>
      <c r="B37" s="170"/>
      <c r="C37" s="170"/>
      <c r="D37" s="170"/>
      <c r="E37" s="170"/>
      <c r="F37" s="170"/>
      <c r="G37" s="170"/>
      <c r="H37" s="170"/>
      <c r="I37" s="170"/>
      <c r="J37" s="14"/>
      <c r="K37" s="154" t="s">
        <v>445</v>
      </c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266"/>
      <c r="BG37" s="142" t="s">
        <v>557</v>
      </c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</row>
    <row r="38" spans="1:105" s="16" customFormat="1" ht="15">
      <c r="A38" s="170" t="s">
        <v>452</v>
      </c>
      <c r="B38" s="170"/>
      <c r="C38" s="170"/>
      <c r="D38" s="170"/>
      <c r="E38" s="170"/>
      <c r="F38" s="170"/>
      <c r="G38" s="170"/>
      <c r="H38" s="170"/>
      <c r="I38" s="170"/>
      <c r="J38" s="14"/>
      <c r="K38" s="267" t="s">
        <v>446</v>
      </c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8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</row>
    <row r="39" spans="1:105" s="16" customFormat="1" ht="15">
      <c r="A39" s="170" t="s">
        <v>480</v>
      </c>
      <c r="B39" s="170"/>
      <c r="C39" s="170"/>
      <c r="D39" s="170"/>
      <c r="E39" s="170"/>
      <c r="F39" s="170"/>
      <c r="G39" s="170"/>
      <c r="H39" s="170"/>
      <c r="I39" s="170"/>
      <c r="J39" s="14"/>
      <c r="K39" s="267" t="s">
        <v>447</v>
      </c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8"/>
      <c r="BG39" s="142" t="s">
        <v>557</v>
      </c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</row>
    <row r="40" spans="1:105" s="16" customFormat="1" ht="15">
      <c r="A40" s="170" t="s">
        <v>481</v>
      </c>
      <c r="B40" s="170"/>
      <c r="C40" s="170"/>
      <c r="D40" s="170"/>
      <c r="E40" s="170"/>
      <c r="F40" s="170"/>
      <c r="G40" s="170"/>
      <c r="H40" s="170"/>
      <c r="I40" s="170"/>
      <c r="J40" s="14"/>
      <c r="K40" s="267" t="s">
        <v>448</v>
      </c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8"/>
      <c r="BG40" s="142" t="s">
        <v>557</v>
      </c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</row>
    <row r="41" spans="1:105" ht="22.5" customHeight="1">
      <c r="A41" s="208" t="s">
        <v>927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</row>
    <row r="42" spans="1:105" ht="17.25" customHeight="1">
      <c r="A42" s="208" t="s">
        <v>928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</row>
    <row r="43" ht="12" customHeight="1"/>
    <row r="44" spans="1:105" ht="15">
      <c r="A44" s="247" t="s">
        <v>449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</row>
  </sheetData>
  <sheetProtection/>
  <mergeCells count="184">
    <mergeCell ref="A8:I8"/>
    <mergeCell ref="K8:BF8"/>
    <mergeCell ref="A7:I7"/>
    <mergeCell ref="K7:BF7"/>
    <mergeCell ref="A6:I6"/>
    <mergeCell ref="BV7:CK7"/>
    <mergeCell ref="BG6:BU6"/>
    <mergeCell ref="BG7:BU7"/>
    <mergeCell ref="BG8:BU8"/>
    <mergeCell ref="BV8:CK8"/>
    <mergeCell ref="A3:DA3"/>
    <mergeCell ref="A5:I5"/>
    <mergeCell ref="J5:BF5"/>
    <mergeCell ref="BG5:BU5"/>
    <mergeCell ref="BV5:CK5"/>
    <mergeCell ref="CL5:DA5"/>
    <mergeCell ref="CL6:DA6"/>
    <mergeCell ref="J6:BF6"/>
    <mergeCell ref="CL8:DA8"/>
    <mergeCell ref="BV6:CK6"/>
    <mergeCell ref="CL7:DA7"/>
    <mergeCell ref="CL11:DA11"/>
    <mergeCell ref="K9:BF9"/>
    <mergeCell ref="BG9:BU9"/>
    <mergeCell ref="BV9:CK9"/>
    <mergeCell ref="BV12:CK12"/>
    <mergeCell ref="BV11:CK11"/>
    <mergeCell ref="A12:I12"/>
    <mergeCell ref="K12:BF12"/>
    <mergeCell ref="BG12:BU12"/>
    <mergeCell ref="BG11:BU11"/>
    <mergeCell ref="CL12:DA12"/>
    <mergeCell ref="A11:I11"/>
    <mergeCell ref="K11:BF11"/>
    <mergeCell ref="CL10:DA10"/>
    <mergeCell ref="CL9:DA9"/>
    <mergeCell ref="A10:I10"/>
    <mergeCell ref="K10:BF10"/>
    <mergeCell ref="BV10:CK10"/>
    <mergeCell ref="BG10:BU10"/>
    <mergeCell ref="A9:I9"/>
    <mergeCell ref="CL15:DA15"/>
    <mergeCell ref="A15:I15"/>
    <mergeCell ref="BV15:CK15"/>
    <mergeCell ref="A16:I16"/>
    <mergeCell ref="K16:BF16"/>
    <mergeCell ref="CL16:DA16"/>
    <mergeCell ref="BV16:CK16"/>
    <mergeCell ref="K15:BF15"/>
    <mergeCell ref="BG15:BU15"/>
    <mergeCell ref="BG16:BU16"/>
    <mergeCell ref="A13:I13"/>
    <mergeCell ref="CL14:DA14"/>
    <mergeCell ref="A14:I14"/>
    <mergeCell ref="K14:BF14"/>
    <mergeCell ref="BG13:BU13"/>
    <mergeCell ref="BV13:CK13"/>
    <mergeCell ref="BV14:CK14"/>
    <mergeCell ref="BG14:BU14"/>
    <mergeCell ref="K13:BF13"/>
    <mergeCell ref="CL13:DA13"/>
    <mergeCell ref="CL24:DA24"/>
    <mergeCell ref="CL17:DA17"/>
    <mergeCell ref="BG17:BU17"/>
    <mergeCell ref="BV17:CK17"/>
    <mergeCell ref="CL19:DA19"/>
    <mergeCell ref="A17:I17"/>
    <mergeCell ref="A20:I20"/>
    <mergeCell ref="K22:BF22"/>
    <mergeCell ref="K20:BF20"/>
    <mergeCell ref="A18:I18"/>
    <mergeCell ref="BG19:BU19"/>
    <mergeCell ref="K17:BF17"/>
    <mergeCell ref="A19:I19"/>
    <mergeCell ref="BG21:BU21"/>
    <mergeCell ref="K19:BF19"/>
    <mergeCell ref="K18:BF18"/>
    <mergeCell ref="K21:BF21"/>
    <mergeCell ref="A22:I22"/>
    <mergeCell ref="CL20:DA20"/>
    <mergeCell ref="CL22:DA22"/>
    <mergeCell ref="BV21:CK21"/>
    <mergeCell ref="BV22:CK22"/>
    <mergeCell ref="CL21:DA21"/>
    <mergeCell ref="BV20:CK20"/>
    <mergeCell ref="A25:I25"/>
    <mergeCell ref="BV19:CK19"/>
    <mergeCell ref="BV18:CK18"/>
    <mergeCell ref="BV23:CK23"/>
    <mergeCell ref="CL23:DA23"/>
    <mergeCell ref="BG20:BU20"/>
    <mergeCell ref="BG22:BU22"/>
    <mergeCell ref="CL18:DA18"/>
    <mergeCell ref="BG18:BU18"/>
    <mergeCell ref="A21:I21"/>
    <mergeCell ref="A27:I27"/>
    <mergeCell ref="BV26:CK26"/>
    <mergeCell ref="BG31:BU31"/>
    <mergeCell ref="K28:BF28"/>
    <mergeCell ref="BV28:CK28"/>
    <mergeCell ref="A26:I26"/>
    <mergeCell ref="K26:BF26"/>
    <mergeCell ref="BG26:BU26"/>
    <mergeCell ref="BV31:CK31"/>
    <mergeCell ref="K30:BF30"/>
    <mergeCell ref="A23:I23"/>
    <mergeCell ref="BG23:BU23"/>
    <mergeCell ref="A24:I24"/>
    <mergeCell ref="BV24:CK24"/>
    <mergeCell ref="BG27:BU27"/>
    <mergeCell ref="A28:I28"/>
    <mergeCell ref="K23:BF23"/>
    <mergeCell ref="BG24:BU24"/>
    <mergeCell ref="BG28:BU28"/>
    <mergeCell ref="K24:BF24"/>
    <mergeCell ref="K25:BF25"/>
    <mergeCell ref="K27:BF27"/>
    <mergeCell ref="BV27:CK27"/>
    <mergeCell ref="BV25:CK25"/>
    <mergeCell ref="CL25:DA25"/>
    <mergeCell ref="CL27:DA27"/>
    <mergeCell ref="CL26:DA26"/>
    <mergeCell ref="BG25:BU25"/>
    <mergeCell ref="CL30:DA30"/>
    <mergeCell ref="BV30:CK30"/>
    <mergeCell ref="CL28:DA28"/>
    <mergeCell ref="CL29:DA29"/>
    <mergeCell ref="BV29:CK29"/>
    <mergeCell ref="CL31:DA31"/>
    <mergeCell ref="BG30:BU30"/>
    <mergeCell ref="BG29:BU29"/>
    <mergeCell ref="A30:I30"/>
    <mergeCell ref="A33:I33"/>
    <mergeCell ref="A32:I32"/>
    <mergeCell ref="A35:I35"/>
    <mergeCell ref="BV34:CK34"/>
    <mergeCell ref="BV32:CK32"/>
    <mergeCell ref="A29:I29"/>
    <mergeCell ref="K29:BF29"/>
    <mergeCell ref="BG37:BU37"/>
    <mergeCell ref="A31:I31"/>
    <mergeCell ref="K31:BF31"/>
    <mergeCell ref="BV33:CK33"/>
    <mergeCell ref="BG32:BU32"/>
    <mergeCell ref="A37:I37"/>
    <mergeCell ref="CL33:DA33"/>
    <mergeCell ref="CL35:DA35"/>
    <mergeCell ref="CL34:DA34"/>
    <mergeCell ref="BV39:CK39"/>
    <mergeCell ref="K33:BF33"/>
    <mergeCell ref="BV35:CK35"/>
    <mergeCell ref="BG33:BU33"/>
    <mergeCell ref="K35:BF35"/>
    <mergeCell ref="CL37:DA37"/>
    <mergeCell ref="BG38:BU38"/>
    <mergeCell ref="CL32:DA32"/>
    <mergeCell ref="CL36:DA36"/>
    <mergeCell ref="K32:BF32"/>
    <mergeCell ref="A39:I39"/>
    <mergeCell ref="BV36:CK36"/>
    <mergeCell ref="BG36:BU36"/>
    <mergeCell ref="K36:BF36"/>
    <mergeCell ref="A36:I36"/>
    <mergeCell ref="A34:I34"/>
    <mergeCell ref="K34:BF34"/>
    <mergeCell ref="CL39:DA39"/>
    <mergeCell ref="A44:DA44"/>
    <mergeCell ref="A40:I40"/>
    <mergeCell ref="K40:BF40"/>
    <mergeCell ref="BG40:BU40"/>
    <mergeCell ref="BV40:CK40"/>
    <mergeCell ref="CL40:DA40"/>
    <mergeCell ref="A41:DA41"/>
    <mergeCell ref="A42:DA42"/>
    <mergeCell ref="K37:BF37"/>
    <mergeCell ref="A38:I38"/>
    <mergeCell ref="BG39:BU39"/>
    <mergeCell ref="BG34:BU34"/>
    <mergeCell ref="BV37:CK37"/>
    <mergeCell ref="CL38:DA38"/>
    <mergeCell ref="K38:BF38"/>
    <mergeCell ref="BV38:CK38"/>
    <mergeCell ref="K39:BF39"/>
    <mergeCell ref="BG35:BU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N38"/>
  <sheetViews>
    <sheetView zoomScalePageLayoutView="0" workbookViewId="0" topLeftCell="A16">
      <selection activeCell="D37" sqref="D37:M38"/>
    </sheetView>
  </sheetViews>
  <sheetFormatPr defaultColWidth="9.140625" defaultRowHeight="15"/>
  <cols>
    <col min="1" max="1" width="5.8515625" style="88" customWidth="1"/>
    <col min="2" max="2" width="23.8515625" style="88" customWidth="1"/>
    <col min="3" max="3" width="20.421875" style="88" customWidth="1"/>
    <col min="4" max="4" width="22.00390625" style="88" customWidth="1"/>
    <col min="5" max="5" width="11.8515625" style="88" customWidth="1"/>
    <col min="6" max="6" width="18.7109375" style="88" customWidth="1"/>
    <col min="7" max="7" width="11.00390625" style="88" customWidth="1"/>
    <col min="8" max="8" width="15.7109375" style="88" customWidth="1"/>
    <col min="9" max="9" width="12.28125" style="88" customWidth="1"/>
    <col min="10" max="10" width="15.28125" style="88" customWidth="1"/>
    <col min="11" max="11" width="16.421875" style="88" customWidth="1"/>
    <col min="12" max="12" width="14.7109375" style="88" customWidth="1"/>
    <col min="13" max="13" width="11.8515625" style="88" customWidth="1"/>
    <col min="14" max="14" width="13.8515625" style="88" customWidth="1"/>
    <col min="15" max="15" width="17.7109375" style="88" customWidth="1"/>
    <col min="16" max="16" width="17.421875" style="88" customWidth="1"/>
    <col min="17" max="17" width="11.421875" style="88" customWidth="1"/>
    <col min="18" max="18" width="12.7109375" style="88" customWidth="1"/>
    <col min="19" max="20" width="11.28125" style="88" customWidth="1"/>
    <col min="21" max="21" width="17.421875" style="88" customWidth="1"/>
    <col min="22" max="22" width="14.00390625" style="88" customWidth="1"/>
    <col min="23" max="23" width="13.421875" style="88" customWidth="1"/>
    <col min="24" max="24" width="12.8515625" style="88" customWidth="1"/>
    <col min="25" max="25" width="12.421875" style="88" customWidth="1"/>
    <col min="26" max="26" width="12.8515625" style="88" customWidth="1"/>
    <col min="27" max="27" width="12.421875" style="88" customWidth="1"/>
    <col min="28" max="28" width="18.421875" style="88" customWidth="1"/>
    <col min="29" max="29" width="14.421875" style="88" customWidth="1"/>
    <col min="30" max="30" width="12.7109375" style="88" customWidth="1"/>
    <col min="31" max="31" width="11.8515625" style="88" customWidth="1"/>
    <col min="32" max="32" width="13.140625" style="88" customWidth="1"/>
    <col min="33" max="33" width="18.140625" style="88" customWidth="1"/>
    <col min="34" max="34" width="11.8515625" style="88" customWidth="1"/>
    <col min="35" max="35" width="20.140625" style="88" customWidth="1"/>
    <col min="36" max="36" width="17.57421875" style="88" customWidth="1"/>
    <col min="37" max="37" width="18.421875" style="88" customWidth="1"/>
    <col min="38" max="38" width="12.421875" style="88" customWidth="1"/>
    <col min="39" max="16384" width="9.140625" style="88" customWidth="1"/>
  </cols>
  <sheetData>
    <row r="3" spans="2:38" ht="15" customHeight="1">
      <c r="B3" s="120" t="s">
        <v>882</v>
      </c>
      <c r="C3" s="120" t="s">
        <v>883</v>
      </c>
      <c r="D3" s="120" t="s">
        <v>884</v>
      </c>
      <c r="E3" s="122" t="s">
        <v>885</v>
      </c>
      <c r="F3" s="120" t="s">
        <v>886</v>
      </c>
      <c r="G3" s="120" t="s">
        <v>887</v>
      </c>
      <c r="H3" s="120" t="s">
        <v>523</v>
      </c>
      <c r="I3" s="120" t="s">
        <v>524</v>
      </c>
      <c r="J3" s="120" t="s">
        <v>525</v>
      </c>
      <c r="K3" s="120" t="s">
        <v>526</v>
      </c>
      <c r="L3" s="120" t="s">
        <v>527</v>
      </c>
      <c r="M3" s="130" t="s">
        <v>888</v>
      </c>
      <c r="N3" s="131"/>
      <c r="O3" s="131"/>
      <c r="P3" s="131"/>
      <c r="Q3" s="132"/>
      <c r="R3" s="127" t="s">
        <v>529</v>
      </c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9"/>
    </row>
    <row r="4" spans="2:38" ht="25.5" customHeight="1">
      <c r="B4" s="121"/>
      <c r="C4" s="121"/>
      <c r="D4" s="121"/>
      <c r="E4" s="123"/>
      <c r="F4" s="121"/>
      <c r="G4" s="121"/>
      <c r="H4" s="121"/>
      <c r="I4" s="121"/>
      <c r="J4" s="121"/>
      <c r="K4" s="121"/>
      <c r="L4" s="121"/>
      <c r="M4" s="133"/>
      <c r="N4" s="134"/>
      <c r="O4" s="134"/>
      <c r="P4" s="134"/>
      <c r="Q4" s="135"/>
      <c r="R4" s="127" t="s">
        <v>889</v>
      </c>
      <c r="S4" s="128"/>
      <c r="T4" s="128"/>
      <c r="U4" s="128"/>
      <c r="V4" s="129"/>
      <c r="W4" s="127" t="s">
        <v>890</v>
      </c>
      <c r="X4" s="128"/>
      <c r="Y4" s="128"/>
      <c r="Z4" s="128"/>
      <c r="AA4" s="128"/>
      <c r="AB4" s="128"/>
      <c r="AC4" s="129"/>
      <c r="AD4" s="127" t="s">
        <v>891</v>
      </c>
      <c r="AE4" s="128"/>
      <c r="AF4" s="128"/>
      <c r="AG4" s="128"/>
      <c r="AH4" s="129"/>
      <c r="AI4" s="89" t="s">
        <v>892</v>
      </c>
      <c r="AJ4" s="127" t="s">
        <v>893</v>
      </c>
      <c r="AK4" s="128"/>
      <c r="AL4" s="129"/>
    </row>
    <row r="5" spans="2:38" ht="12.75" customHeight="1">
      <c r="B5" s="121"/>
      <c r="C5" s="121"/>
      <c r="D5" s="121"/>
      <c r="E5" s="123"/>
      <c r="F5" s="121"/>
      <c r="G5" s="121"/>
      <c r="H5" s="121"/>
      <c r="I5" s="121"/>
      <c r="J5" s="121"/>
      <c r="K5" s="121"/>
      <c r="L5" s="121"/>
      <c r="M5" s="120" t="s">
        <v>894</v>
      </c>
      <c r="N5" s="125" t="s">
        <v>895</v>
      </c>
      <c r="O5" s="120" t="s">
        <v>896</v>
      </c>
      <c r="P5" s="120" t="s">
        <v>897</v>
      </c>
      <c r="Q5" s="120" t="s">
        <v>372</v>
      </c>
      <c r="R5" s="120" t="s">
        <v>894</v>
      </c>
      <c r="S5" s="125" t="s">
        <v>895</v>
      </c>
      <c r="T5" s="120" t="s">
        <v>896</v>
      </c>
      <c r="U5" s="120" t="s">
        <v>897</v>
      </c>
      <c r="V5" s="120" t="s">
        <v>372</v>
      </c>
      <c r="W5" s="120" t="s">
        <v>894</v>
      </c>
      <c r="X5" s="127" t="s">
        <v>108</v>
      </c>
      <c r="Y5" s="129"/>
      <c r="Z5" s="127" t="s">
        <v>896</v>
      </c>
      <c r="AA5" s="129"/>
      <c r="AB5" s="120" t="s">
        <v>897</v>
      </c>
      <c r="AC5" s="120" t="s">
        <v>372</v>
      </c>
      <c r="AD5" s="120" t="s">
        <v>894</v>
      </c>
      <c r="AE5" s="125" t="s">
        <v>895</v>
      </c>
      <c r="AF5" s="120" t="s">
        <v>896</v>
      </c>
      <c r="AG5" s="120" t="s">
        <v>897</v>
      </c>
      <c r="AH5" s="120" t="s">
        <v>372</v>
      </c>
      <c r="AI5" s="120" t="s">
        <v>372</v>
      </c>
      <c r="AJ5" s="120" t="s">
        <v>898</v>
      </c>
      <c r="AK5" s="120" t="s">
        <v>899</v>
      </c>
      <c r="AL5" s="120" t="s">
        <v>372</v>
      </c>
    </row>
    <row r="6" spans="2:38" ht="22.5">
      <c r="B6" s="121"/>
      <c r="C6" s="121"/>
      <c r="D6" s="121"/>
      <c r="E6" s="123"/>
      <c r="F6" s="121"/>
      <c r="G6" s="121"/>
      <c r="H6" s="124"/>
      <c r="I6" s="124"/>
      <c r="J6" s="124"/>
      <c r="K6" s="124"/>
      <c r="L6" s="124"/>
      <c r="M6" s="124"/>
      <c r="N6" s="126"/>
      <c r="O6" s="124"/>
      <c r="P6" s="124"/>
      <c r="Q6" s="124"/>
      <c r="R6" s="124"/>
      <c r="S6" s="126"/>
      <c r="T6" s="124"/>
      <c r="U6" s="124"/>
      <c r="V6" s="124"/>
      <c r="W6" s="124"/>
      <c r="X6" s="90" t="s">
        <v>900</v>
      </c>
      <c r="Y6" s="90" t="s">
        <v>901</v>
      </c>
      <c r="Z6" s="91" t="s">
        <v>646</v>
      </c>
      <c r="AA6" s="90" t="s">
        <v>901</v>
      </c>
      <c r="AB6" s="124"/>
      <c r="AC6" s="124"/>
      <c r="AD6" s="124"/>
      <c r="AE6" s="126"/>
      <c r="AF6" s="124"/>
      <c r="AG6" s="124"/>
      <c r="AH6" s="124"/>
      <c r="AI6" s="124"/>
      <c r="AJ6" s="124"/>
      <c r="AK6" s="124"/>
      <c r="AL6" s="124"/>
    </row>
    <row r="7" spans="2:40" ht="15">
      <c r="B7" s="92"/>
      <c r="C7" s="93" t="s">
        <v>595</v>
      </c>
      <c r="D7" s="92"/>
      <c r="E7" s="92"/>
      <c r="F7" s="92"/>
      <c r="G7" s="92"/>
      <c r="H7" s="94">
        <f>SUMPRODUCT((MOD(ROW(H9:H550)-9,14)=0)*(H9:H550))</f>
        <v>23.39</v>
      </c>
      <c r="I7" s="94">
        <f aca="true" t="shared" si="0" ref="I7:AL7">SUMPRODUCT((MOD(ROW(I9:I550)-9,14)=0)*(I9:I550))</f>
        <v>0</v>
      </c>
      <c r="J7" s="94">
        <f t="shared" si="0"/>
        <v>0.64</v>
      </c>
      <c r="K7" s="94">
        <f t="shared" si="0"/>
        <v>22.75</v>
      </c>
      <c r="L7" s="94">
        <f t="shared" si="0"/>
        <v>1.7500000000000002</v>
      </c>
      <c r="M7" s="94">
        <f>SUMPRODUCT((MOD(ROW(M9:M550)-9,14)=0)*(M9:M550))</f>
        <v>3.05</v>
      </c>
      <c r="N7" s="94">
        <f t="shared" si="0"/>
        <v>0</v>
      </c>
      <c r="O7" s="94">
        <f t="shared" si="0"/>
        <v>0</v>
      </c>
      <c r="P7" s="94">
        <f t="shared" si="0"/>
        <v>0</v>
      </c>
      <c r="Q7" s="95">
        <f t="shared" si="0"/>
        <v>20.999999999999996</v>
      </c>
      <c r="R7" s="94">
        <f t="shared" si="0"/>
        <v>0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0</v>
      </c>
      <c r="W7" s="94">
        <f t="shared" si="0"/>
        <v>0</v>
      </c>
      <c r="X7" s="94">
        <f t="shared" si="0"/>
        <v>0</v>
      </c>
      <c r="Y7" s="94">
        <f t="shared" si="0"/>
        <v>0</v>
      </c>
      <c r="Z7" s="94">
        <f t="shared" si="0"/>
        <v>0</v>
      </c>
      <c r="AA7" s="94">
        <f t="shared" si="0"/>
        <v>0</v>
      </c>
      <c r="AB7" s="94">
        <f t="shared" si="0"/>
        <v>0</v>
      </c>
      <c r="AC7" s="94">
        <f t="shared" si="0"/>
        <v>0</v>
      </c>
      <c r="AD7" s="94">
        <f t="shared" si="0"/>
        <v>3.05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3.05</v>
      </c>
      <c r="AI7" s="94">
        <f t="shared" si="0"/>
        <v>0</v>
      </c>
      <c r="AJ7" s="94">
        <f t="shared" si="0"/>
        <v>10.347000000000001</v>
      </c>
      <c r="AK7" s="94">
        <f t="shared" si="0"/>
        <v>7.603</v>
      </c>
      <c r="AL7" s="94">
        <f t="shared" si="0"/>
        <v>17.950000000000003</v>
      </c>
      <c r="AM7" s="96"/>
      <c r="AN7" s="96"/>
    </row>
    <row r="8" spans="2:40" ht="15">
      <c r="B8" s="97"/>
      <c r="C8" s="98"/>
      <c r="D8" s="97"/>
      <c r="E8" s="97"/>
      <c r="F8" s="97"/>
      <c r="G8" s="97"/>
      <c r="AM8" s="96"/>
      <c r="AN8" s="96"/>
    </row>
    <row r="9" spans="1:38" ht="15">
      <c r="A9" s="88" t="s">
        <v>922</v>
      </c>
      <c r="B9" s="92"/>
      <c r="C9" s="93"/>
      <c r="D9" s="92"/>
      <c r="E9" s="92"/>
      <c r="F9" s="92"/>
      <c r="G9" s="93" t="s">
        <v>902</v>
      </c>
      <c r="H9" s="94">
        <f>SUM(H10:H21)</f>
        <v>23.39</v>
      </c>
      <c r="I9" s="94">
        <f>SUM(I10:I21)</f>
        <v>0</v>
      </c>
      <c r="J9" s="94">
        <f aca="true" t="shared" si="1" ref="J9:AL9">SUM(J10:J21)</f>
        <v>0.64</v>
      </c>
      <c r="K9" s="94">
        <f t="shared" si="1"/>
        <v>22.75</v>
      </c>
      <c r="L9" s="94">
        <f t="shared" si="1"/>
        <v>1.7500000000000002</v>
      </c>
      <c r="M9" s="94">
        <f>SUM(M10:M21)</f>
        <v>3.05</v>
      </c>
      <c r="N9" s="94"/>
      <c r="O9" s="94">
        <f t="shared" si="1"/>
        <v>0</v>
      </c>
      <c r="P9" s="94">
        <f t="shared" si="1"/>
        <v>0</v>
      </c>
      <c r="Q9" s="94">
        <f t="shared" si="1"/>
        <v>20.999999999999996</v>
      </c>
      <c r="R9" s="94">
        <f t="shared" si="1"/>
        <v>0</v>
      </c>
      <c r="S9" s="94">
        <f t="shared" si="1"/>
        <v>0</v>
      </c>
      <c r="T9" s="94">
        <f t="shared" si="1"/>
        <v>0</v>
      </c>
      <c r="U9" s="94">
        <f t="shared" si="1"/>
        <v>0</v>
      </c>
      <c r="V9" s="94">
        <f t="shared" si="1"/>
        <v>0</v>
      </c>
      <c r="W9" s="94">
        <f t="shared" si="1"/>
        <v>0</v>
      </c>
      <c r="X9" s="94">
        <f t="shared" si="1"/>
        <v>0</v>
      </c>
      <c r="Y9" s="94"/>
      <c r="Z9" s="94">
        <f t="shared" si="1"/>
        <v>0</v>
      </c>
      <c r="AA9" s="94"/>
      <c r="AB9" s="94">
        <f t="shared" si="1"/>
        <v>0</v>
      </c>
      <c r="AC9" s="94">
        <f t="shared" si="1"/>
        <v>0</v>
      </c>
      <c r="AD9" s="94">
        <f t="shared" si="1"/>
        <v>3.05</v>
      </c>
      <c r="AE9" s="94"/>
      <c r="AF9" s="94">
        <f t="shared" si="1"/>
        <v>0</v>
      </c>
      <c r="AG9" s="94">
        <f t="shared" si="1"/>
        <v>0</v>
      </c>
      <c r="AH9" s="94">
        <f t="shared" si="1"/>
        <v>3.05</v>
      </c>
      <c r="AI9" s="94">
        <f t="shared" si="1"/>
        <v>0</v>
      </c>
      <c r="AJ9" s="94">
        <f t="shared" si="1"/>
        <v>10.347000000000001</v>
      </c>
      <c r="AK9" s="94">
        <f t="shared" si="1"/>
        <v>7.603</v>
      </c>
      <c r="AL9" s="94">
        <f t="shared" si="1"/>
        <v>17.950000000000003</v>
      </c>
    </row>
    <row r="10" spans="2:38" ht="33.75">
      <c r="B10" s="110" t="s">
        <v>932</v>
      </c>
      <c r="C10" s="97"/>
      <c r="D10" s="110" t="s">
        <v>931</v>
      </c>
      <c r="E10" s="97"/>
      <c r="F10" s="97" t="s">
        <v>933</v>
      </c>
      <c r="G10" s="100" t="s">
        <v>903</v>
      </c>
      <c r="H10" s="101">
        <f aca="true" t="shared" si="2" ref="H10:H21">Q10+L10+J10-I10</f>
        <v>3.3400000000000003</v>
      </c>
      <c r="I10" s="102"/>
      <c r="J10" s="102">
        <v>0.08</v>
      </c>
      <c r="K10" s="101">
        <f aca="true" t="shared" si="3" ref="K10:K21">Q10+L10</f>
        <v>3.2600000000000002</v>
      </c>
      <c r="L10" s="102">
        <v>0.22</v>
      </c>
      <c r="M10" s="102">
        <f>R10+W10+AD10</f>
        <v>0.545</v>
      </c>
      <c r="N10" s="102">
        <f>S10+X10+AE10</f>
        <v>0</v>
      </c>
      <c r="O10" s="102">
        <f>T10+Z10</f>
        <v>0</v>
      </c>
      <c r="P10" s="102"/>
      <c r="Q10" s="101">
        <f aca="true" t="shared" si="4" ref="Q10:Q21">V10+AC10+AH10+AI10+AL10</f>
        <v>3.04</v>
      </c>
      <c r="R10" s="102"/>
      <c r="S10" s="102"/>
      <c r="T10" s="102"/>
      <c r="U10" s="102"/>
      <c r="V10" s="101">
        <f aca="true" t="shared" si="5" ref="V10:V21">R10+T10+U10</f>
        <v>0</v>
      </c>
      <c r="W10" s="102"/>
      <c r="X10" s="102"/>
      <c r="Y10" s="102"/>
      <c r="Z10" s="102"/>
      <c r="AA10" s="102"/>
      <c r="AB10" s="102"/>
      <c r="AC10" s="101">
        <f>W10+Z10+AB10</f>
        <v>0</v>
      </c>
      <c r="AD10" s="102">
        <v>0.545</v>
      </c>
      <c r="AE10" s="102"/>
      <c r="AF10" s="102"/>
      <c r="AG10" s="102"/>
      <c r="AH10" s="101">
        <f>AD10+AF10+AG10</f>
        <v>0.545</v>
      </c>
      <c r="AI10" s="102"/>
      <c r="AJ10" s="102">
        <v>1.301</v>
      </c>
      <c r="AK10" s="102">
        <v>1.194</v>
      </c>
      <c r="AL10" s="101">
        <f aca="true" t="shared" si="6" ref="AL10:AL21">SUM(AJ10:AK10)</f>
        <v>2.495</v>
      </c>
    </row>
    <row r="11" spans="2:38" ht="11.25">
      <c r="B11" s="103"/>
      <c r="C11" s="103"/>
      <c r="D11" s="103"/>
      <c r="E11" s="103"/>
      <c r="F11" s="103"/>
      <c r="G11" s="104" t="s">
        <v>904</v>
      </c>
      <c r="H11" s="105">
        <f t="shared" si="2"/>
        <v>3.0500000000000003</v>
      </c>
      <c r="I11" s="106"/>
      <c r="J11" s="106">
        <v>0.07</v>
      </c>
      <c r="K11" s="105">
        <f t="shared" si="3"/>
        <v>2.9800000000000004</v>
      </c>
      <c r="L11" s="106">
        <v>0.2</v>
      </c>
      <c r="M11" s="102">
        <f aca="true" t="shared" si="7" ref="M11:N21">R11+W11+AD11</f>
        <v>0.54</v>
      </c>
      <c r="N11" s="102">
        <f t="shared" si="7"/>
        <v>0</v>
      </c>
      <c r="O11" s="102">
        <f aca="true" t="shared" si="8" ref="O11:O21">T11+Z11</f>
        <v>0</v>
      </c>
      <c r="P11" s="106"/>
      <c r="Q11" s="105">
        <f t="shared" si="4"/>
        <v>2.7800000000000002</v>
      </c>
      <c r="R11" s="106"/>
      <c r="S11" s="106"/>
      <c r="T11" s="106"/>
      <c r="U11" s="106"/>
      <c r="V11" s="105">
        <f t="shared" si="5"/>
        <v>0</v>
      </c>
      <c r="W11" s="106"/>
      <c r="X11" s="106"/>
      <c r="Y11" s="106"/>
      <c r="Z11" s="106"/>
      <c r="AA11" s="106"/>
      <c r="AB11" s="106"/>
      <c r="AC11" s="105">
        <f aca="true" t="shared" si="9" ref="AC11:AC21">W11+Z11+AB11</f>
        <v>0</v>
      </c>
      <c r="AD11" s="106">
        <v>0.54</v>
      </c>
      <c r="AE11" s="106"/>
      <c r="AF11" s="106"/>
      <c r="AG11" s="106"/>
      <c r="AH11" s="105">
        <f aca="true" t="shared" si="10" ref="AH11:AH21">AD11+AF11+AG11</f>
        <v>0.54</v>
      </c>
      <c r="AI11" s="106"/>
      <c r="AJ11" s="106">
        <v>1.217</v>
      </c>
      <c r="AK11" s="106">
        <v>1.023</v>
      </c>
      <c r="AL11" s="105">
        <f t="shared" si="6"/>
        <v>2.24</v>
      </c>
    </row>
    <row r="12" spans="2:38" ht="11.25">
      <c r="B12" s="107"/>
      <c r="C12" s="107"/>
      <c r="D12" s="107"/>
      <c r="E12" s="107"/>
      <c r="F12" s="107"/>
      <c r="G12" s="104" t="s">
        <v>905</v>
      </c>
      <c r="H12" s="105">
        <f t="shared" si="2"/>
        <v>3.265</v>
      </c>
      <c r="I12" s="106"/>
      <c r="J12" s="106">
        <v>0.08</v>
      </c>
      <c r="K12" s="105">
        <f t="shared" si="3"/>
        <v>3.185</v>
      </c>
      <c r="L12" s="106">
        <v>0.22</v>
      </c>
      <c r="M12" s="102">
        <f t="shared" si="7"/>
        <v>0.611</v>
      </c>
      <c r="N12" s="102">
        <f t="shared" si="7"/>
        <v>0</v>
      </c>
      <c r="O12" s="102">
        <f t="shared" si="8"/>
        <v>0</v>
      </c>
      <c r="P12" s="106"/>
      <c r="Q12" s="105">
        <f t="shared" si="4"/>
        <v>2.965</v>
      </c>
      <c r="R12" s="106"/>
      <c r="S12" s="106"/>
      <c r="T12" s="106"/>
      <c r="U12" s="106"/>
      <c r="V12" s="105">
        <f t="shared" si="5"/>
        <v>0</v>
      </c>
      <c r="W12" s="106"/>
      <c r="X12" s="106"/>
      <c r="Y12" s="106"/>
      <c r="Z12" s="106"/>
      <c r="AA12" s="106"/>
      <c r="AB12" s="106"/>
      <c r="AC12" s="105">
        <f t="shared" si="9"/>
        <v>0</v>
      </c>
      <c r="AD12" s="106">
        <v>0.611</v>
      </c>
      <c r="AE12" s="106"/>
      <c r="AF12" s="106"/>
      <c r="AG12" s="106"/>
      <c r="AH12" s="105">
        <f t="shared" si="10"/>
        <v>0.611</v>
      </c>
      <c r="AI12" s="106"/>
      <c r="AJ12" s="106">
        <v>1.304</v>
      </c>
      <c r="AK12" s="106">
        <v>1.05</v>
      </c>
      <c r="AL12" s="105">
        <f t="shared" si="6"/>
        <v>2.354</v>
      </c>
    </row>
    <row r="13" spans="2:38" ht="11.25">
      <c r="B13" s="107"/>
      <c r="C13" s="107"/>
      <c r="D13" s="107"/>
      <c r="E13" s="107"/>
      <c r="F13" s="107"/>
      <c r="G13" s="104" t="s">
        <v>906</v>
      </c>
      <c r="H13" s="105">
        <f t="shared" si="2"/>
        <v>2.683</v>
      </c>
      <c r="I13" s="106"/>
      <c r="J13" s="106">
        <v>0.08</v>
      </c>
      <c r="K13" s="105">
        <f t="shared" si="3"/>
        <v>2.6029999999999998</v>
      </c>
      <c r="L13" s="106">
        <v>0.2</v>
      </c>
      <c r="M13" s="102">
        <f t="shared" si="7"/>
        <v>0.186</v>
      </c>
      <c r="N13" s="102">
        <f t="shared" si="7"/>
        <v>0</v>
      </c>
      <c r="O13" s="102">
        <f t="shared" si="8"/>
        <v>0</v>
      </c>
      <c r="P13" s="106"/>
      <c r="Q13" s="105">
        <f t="shared" si="4"/>
        <v>2.4029999999999996</v>
      </c>
      <c r="R13" s="106"/>
      <c r="S13" s="106"/>
      <c r="T13" s="106"/>
      <c r="U13" s="106"/>
      <c r="V13" s="105">
        <f t="shared" si="5"/>
        <v>0</v>
      </c>
      <c r="W13" s="106"/>
      <c r="X13" s="106"/>
      <c r="Y13" s="106"/>
      <c r="Z13" s="106"/>
      <c r="AA13" s="106"/>
      <c r="AB13" s="106"/>
      <c r="AC13" s="105">
        <f t="shared" si="9"/>
        <v>0</v>
      </c>
      <c r="AD13" s="106">
        <v>0.186</v>
      </c>
      <c r="AE13" s="106"/>
      <c r="AF13" s="106"/>
      <c r="AG13" s="106"/>
      <c r="AH13" s="105">
        <f t="shared" si="10"/>
        <v>0.186</v>
      </c>
      <c r="AI13" s="106"/>
      <c r="AJ13" s="106">
        <v>1.212</v>
      </c>
      <c r="AK13" s="106">
        <v>1.005</v>
      </c>
      <c r="AL13" s="105">
        <f t="shared" si="6"/>
        <v>2.2169999999999996</v>
      </c>
    </row>
    <row r="14" spans="2:38" ht="15">
      <c r="B14" s="107"/>
      <c r="C14" s="108"/>
      <c r="D14" s="107"/>
      <c r="E14" s="108"/>
      <c r="F14" s="107"/>
      <c r="G14" s="104" t="s">
        <v>907</v>
      </c>
      <c r="H14" s="105">
        <f t="shared" si="2"/>
        <v>0.395</v>
      </c>
      <c r="I14" s="106"/>
      <c r="J14" s="106">
        <v>0.02</v>
      </c>
      <c r="K14" s="105">
        <f t="shared" si="3"/>
        <v>0.375</v>
      </c>
      <c r="L14" s="106">
        <v>0.05</v>
      </c>
      <c r="M14" s="102">
        <f t="shared" si="7"/>
        <v>0</v>
      </c>
      <c r="N14" s="102">
        <f t="shared" si="7"/>
        <v>0</v>
      </c>
      <c r="O14" s="102">
        <f t="shared" si="8"/>
        <v>0</v>
      </c>
      <c r="P14" s="106"/>
      <c r="Q14" s="105">
        <f t="shared" si="4"/>
        <v>0.325</v>
      </c>
      <c r="R14" s="106"/>
      <c r="S14" s="106"/>
      <c r="T14" s="106"/>
      <c r="U14" s="106"/>
      <c r="V14" s="105">
        <f t="shared" si="5"/>
        <v>0</v>
      </c>
      <c r="W14" s="106"/>
      <c r="X14" s="106"/>
      <c r="Y14" s="106"/>
      <c r="Z14" s="106"/>
      <c r="AA14" s="106"/>
      <c r="AB14" s="106"/>
      <c r="AC14" s="105">
        <f t="shared" si="9"/>
        <v>0</v>
      </c>
      <c r="AD14" s="106"/>
      <c r="AE14" s="106"/>
      <c r="AF14" s="106"/>
      <c r="AG14" s="106"/>
      <c r="AH14" s="105">
        <f t="shared" si="10"/>
        <v>0</v>
      </c>
      <c r="AI14" s="106"/>
      <c r="AJ14" s="106">
        <v>0.325</v>
      </c>
      <c r="AK14" s="106"/>
      <c r="AL14" s="105">
        <f t="shared" si="6"/>
        <v>0.325</v>
      </c>
    </row>
    <row r="15" spans="2:38" ht="11.25">
      <c r="B15" s="107"/>
      <c r="C15" s="107"/>
      <c r="D15" s="107"/>
      <c r="E15" s="107"/>
      <c r="F15" s="107"/>
      <c r="G15" s="104" t="s">
        <v>908</v>
      </c>
      <c r="H15" s="105">
        <f t="shared" si="2"/>
        <v>0.21000000000000002</v>
      </c>
      <c r="I15" s="106"/>
      <c r="J15" s="106">
        <v>0.01</v>
      </c>
      <c r="K15" s="105">
        <f t="shared" si="3"/>
        <v>0.2</v>
      </c>
      <c r="L15" s="106">
        <v>0.03</v>
      </c>
      <c r="M15" s="102">
        <f t="shared" si="7"/>
        <v>0</v>
      </c>
      <c r="N15" s="102">
        <f t="shared" si="7"/>
        <v>0</v>
      </c>
      <c r="O15" s="102">
        <f t="shared" si="8"/>
        <v>0</v>
      </c>
      <c r="P15" s="106"/>
      <c r="Q15" s="105">
        <f t="shared" si="4"/>
        <v>0.17</v>
      </c>
      <c r="R15" s="106"/>
      <c r="S15" s="106"/>
      <c r="T15" s="106"/>
      <c r="U15" s="106"/>
      <c r="V15" s="105">
        <f t="shared" si="5"/>
        <v>0</v>
      </c>
      <c r="W15" s="106"/>
      <c r="X15" s="106"/>
      <c r="Y15" s="106"/>
      <c r="Z15" s="106"/>
      <c r="AA15" s="106"/>
      <c r="AB15" s="106"/>
      <c r="AC15" s="105">
        <f t="shared" si="9"/>
        <v>0</v>
      </c>
      <c r="AD15" s="106"/>
      <c r="AE15" s="106"/>
      <c r="AF15" s="106"/>
      <c r="AG15" s="106"/>
      <c r="AH15" s="105">
        <f t="shared" si="10"/>
        <v>0</v>
      </c>
      <c r="AI15" s="106"/>
      <c r="AJ15" s="106">
        <v>0.17</v>
      </c>
      <c r="AK15" s="106"/>
      <c r="AL15" s="105">
        <f t="shared" si="6"/>
        <v>0.17</v>
      </c>
    </row>
    <row r="16" spans="2:38" ht="11.25">
      <c r="B16" s="107"/>
      <c r="C16" s="107"/>
      <c r="D16" s="107"/>
      <c r="E16" s="107"/>
      <c r="F16" s="107"/>
      <c r="G16" s="104" t="s">
        <v>909</v>
      </c>
      <c r="H16" s="105">
        <f t="shared" si="2"/>
        <v>0.152</v>
      </c>
      <c r="I16" s="106"/>
      <c r="J16" s="106">
        <v>0.01</v>
      </c>
      <c r="K16" s="105">
        <f t="shared" si="3"/>
        <v>0.142</v>
      </c>
      <c r="L16" s="106">
        <v>0.02</v>
      </c>
      <c r="M16" s="102">
        <f t="shared" si="7"/>
        <v>0</v>
      </c>
      <c r="N16" s="102">
        <f t="shared" si="7"/>
        <v>0</v>
      </c>
      <c r="O16" s="102">
        <f t="shared" si="8"/>
        <v>0</v>
      </c>
      <c r="P16" s="106"/>
      <c r="Q16" s="105">
        <f t="shared" si="4"/>
        <v>0.122</v>
      </c>
      <c r="R16" s="106"/>
      <c r="S16" s="106"/>
      <c r="T16" s="106"/>
      <c r="U16" s="106"/>
      <c r="V16" s="105">
        <f t="shared" si="5"/>
        <v>0</v>
      </c>
      <c r="W16" s="106"/>
      <c r="X16" s="106"/>
      <c r="Y16" s="106"/>
      <c r="Z16" s="106"/>
      <c r="AA16" s="106"/>
      <c r="AB16" s="106"/>
      <c r="AC16" s="105">
        <f t="shared" si="9"/>
        <v>0</v>
      </c>
      <c r="AD16" s="106"/>
      <c r="AE16" s="106"/>
      <c r="AF16" s="106"/>
      <c r="AG16" s="106"/>
      <c r="AH16" s="105">
        <f t="shared" si="10"/>
        <v>0</v>
      </c>
      <c r="AI16" s="106"/>
      <c r="AJ16" s="106">
        <v>0.122</v>
      </c>
      <c r="AK16" s="106"/>
      <c r="AL16" s="105">
        <f t="shared" si="6"/>
        <v>0.122</v>
      </c>
    </row>
    <row r="17" spans="2:38" ht="11.25">
      <c r="B17" s="107"/>
      <c r="C17" s="107"/>
      <c r="D17" s="107"/>
      <c r="E17" s="107"/>
      <c r="F17" s="107"/>
      <c r="G17" s="104" t="s">
        <v>910</v>
      </c>
      <c r="H17" s="105">
        <f t="shared" si="2"/>
        <v>0.402</v>
      </c>
      <c r="I17" s="106"/>
      <c r="J17" s="106">
        <v>0.02</v>
      </c>
      <c r="K17" s="105">
        <f t="shared" si="3"/>
        <v>0.382</v>
      </c>
      <c r="L17" s="106">
        <v>0.06</v>
      </c>
      <c r="M17" s="102">
        <f t="shared" si="7"/>
        <v>0</v>
      </c>
      <c r="N17" s="102">
        <f t="shared" si="7"/>
        <v>0</v>
      </c>
      <c r="O17" s="102">
        <f t="shared" si="8"/>
        <v>0</v>
      </c>
      <c r="P17" s="106"/>
      <c r="Q17" s="105">
        <f t="shared" si="4"/>
        <v>0.322</v>
      </c>
      <c r="R17" s="106"/>
      <c r="S17" s="106"/>
      <c r="T17" s="106"/>
      <c r="U17" s="106"/>
      <c r="V17" s="105">
        <f t="shared" si="5"/>
        <v>0</v>
      </c>
      <c r="W17" s="106"/>
      <c r="X17" s="106"/>
      <c r="Y17" s="106"/>
      <c r="Z17" s="106"/>
      <c r="AA17" s="106"/>
      <c r="AB17" s="106"/>
      <c r="AC17" s="105">
        <f t="shared" si="9"/>
        <v>0</v>
      </c>
      <c r="AD17" s="106"/>
      <c r="AE17" s="106"/>
      <c r="AF17" s="106"/>
      <c r="AG17" s="106"/>
      <c r="AH17" s="105">
        <f t="shared" si="10"/>
        <v>0</v>
      </c>
      <c r="AI17" s="106"/>
      <c r="AJ17" s="106">
        <v>0.322</v>
      </c>
      <c r="AK17" s="106"/>
      <c r="AL17" s="105">
        <f t="shared" si="6"/>
        <v>0.322</v>
      </c>
    </row>
    <row r="18" spans="2:38" ht="11.25">
      <c r="B18" s="107"/>
      <c r="C18" s="107"/>
      <c r="D18" s="107"/>
      <c r="E18" s="107"/>
      <c r="F18" s="107"/>
      <c r="G18" s="104" t="s">
        <v>911</v>
      </c>
      <c r="H18" s="105">
        <f t="shared" si="2"/>
        <v>0.78</v>
      </c>
      <c r="I18" s="106"/>
      <c r="J18" s="106">
        <v>0.04</v>
      </c>
      <c r="K18" s="105">
        <f t="shared" si="3"/>
        <v>0.74</v>
      </c>
      <c r="L18" s="106">
        <v>0.11</v>
      </c>
      <c r="M18" s="102">
        <f t="shared" si="7"/>
        <v>0</v>
      </c>
      <c r="N18" s="102">
        <f t="shared" si="7"/>
        <v>0</v>
      </c>
      <c r="O18" s="102">
        <f t="shared" si="8"/>
        <v>0</v>
      </c>
      <c r="P18" s="106"/>
      <c r="Q18" s="105">
        <f t="shared" si="4"/>
        <v>0.63</v>
      </c>
      <c r="R18" s="106"/>
      <c r="S18" s="106"/>
      <c r="T18" s="106"/>
      <c r="U18" s="106"/>
      <c r="V18" s="105">
        <f t="shared" si="5"/>
        <v>0</v>
      </c>
      <c r="W18" s="106"/>
      <c r="X18" s="106"/>
      <c r="Y18" s="106"/>
      <c r="Z18" s="106"/>
      <c r="AA18" s="106"/>
      <c r="AB18" s="106"/>
      <c r="AC18" s="105">
        <f t="shared" si="9"/>
        <v>0</v>
      </c>
      <c r="AD18" s="106"/>
      <c r="AE18" s="106"/>
      <c r="AF18" s="106"/>
      <c r="AG18" s="106"/>
      <c r="AH18" s="105">
        <f t="shared" si="10"/>
        <v>0</v>
      </c>
      <c r="AI18" s="106"/>
      <c r="AJ18" s="106">
        <v>0.63</v>
      </c>
      <c r="AK18" s="106"/>
      <c r="AL18" s="105">
        <f t="shared" si="6"/>
        <v>0.63</v>
      </c>
    </row>
    <row r="19" spans="2:38" ht="11.25">
      <c r="B19" s="107"/>
      <c r="C19" s="107"/>
      <c r="D19" s="107"/>
      <c r="E19" s="107"/>
      <c r="F19" s="107"/>
      <c r="G19" s="104" t="s">
        <v>912</v>
      </c>
      <c r="H19" s="105">
        <f t="shared" si="2"/>
        <v>2.8350000000000004</v>
      </c>
      <c r="I19" s="106"/>
      <c r="J19" s="106">
        <v>0.08</v>
      </c>
      <c r="K19" s="105">
        <f t="shared" si="3"/>
        <v>2.7550000000000003</v>
      </c>
      <c r="L19" s="106">
        <v>0.21</v>
      </c>
      <c r="M19" s="102">
        <f t="shared" si="7"/>
        <v>0.265</v>
      </c>
      <c r="N19" s="102">
        <f t="shared" si="7"/>
        <v>0</v>
      </c>
      <c r="O19" s="102">
        <f t="shared" si="8"/>
        <v>0</v>
      </c>
      <c r="P19" s="106"/>
      <c r="Q19" s="105">
        <f t="shared" si="4"/>
        <v>2.5450000000000004</v>
      </c>
      <c r="R19" s="106"/>
      <c r="S19" s="106"/>
      <c r="T19" s="106"/>
      <c r="U19" s="106"/>
      <c r="V19" s="105">
        <f t="shared" si="5"/>
        <v>0</v>
      </c>
      <c r="W19" s="106"/>
      <c r="X19" s="106"/>
      <c r="Y19" s="106"/>
      <c r="Z19" s="106"/>
      <c r="AA19" s="106"/>
      <c r="AB19" s="106"/>
      <c r="AC19" s="105">
        <f t="shared" si="9"/>
        <v>0</v>
      </c>
      <c r="AD19" s="106">
        <v>0.265</v>
      </c>
      <c r="AE19" s="106"/>
      <c r="AF19" s="106"/>
      <c r="AG19" s="106"/>
      <c r="AH19" s="105">
        <f t="shared" si="10"/>
        <v>0.265</v>
      </c>
      <c r="AI19" s="106"/>
      <c r="AJ19" s="106">
        <v>1.246</v>
      </c>
      <c r="AK19" s="106">
        <v>1.034</v>
      </c>
      <c r="AL19" s="105">
        <f t="shared" si="6"/>
        <v>2.2800000000000002</v>
      </c>
    </row>
    <row r="20" spans="2:38" ht="11.25">
      <c r="B20" s="107"/>
      <c r="C20" s="107"/>
      <c r="D20" s="107"/>
      <c r="E20" s="107"/>
      <c r="F20" s="107"/>
      <c r="G20" s="104" t="s">
        <v>913</v>
      </c>
      <c r="H20" s="105">
        <f t="shared" si="2"/>
        <v>3.013</v>
      </c>
      <c r="I20" s="106"/>
      <c r="J20" s="106">
        <v>0.07</v>
      </c>
      <c r="K20" s="105">
        <f t="shared" si="3"/>
        <v>2.943</v>
      </c>
      <c r="L20" s="106">
        <v>0.21</v>
      </c>
      <c r="M20" s="102">
        <f t="shared" si="7"/>
        <v>0.399</v>
      </c>
      <c r="N20" s="102">
        <f t="shared" si="7"/>
        <v>0</v>
      </c>
      <c r="O20" s="102">
        <f t="shared" si="8"/>
        <v>0</v>
      </c>
      <c r="P20" s="106"/>
      <c r="Q20" s="105">
        <f t="shared" si="4"/>
        <v>2.733</v>
      </c>
      <c r="R20" s="106"/>
      <c r="S20" s="106"/>
      <c r="T20" s="106"/>
      <c r="U20" s="106"/>
      <c r="V20" s="105">
        <f t="shared" si="5"/>
        <v>0</v>
      </c>
      <c r="W20" s="106"/>
      <c r="X20" s="106"/>
      <c r="Y20" s="106"/>
      <c r="Z20" s="106"/>
      <c r="AA20" s="106"/>
      <c r="AB20" s="106"/>
      <c r="AC20" s="105">
        <f t="shared" si="9"/>
        <v>0</v>
      </c>
      <c r="AD20" s="106">
        <v>0.399</v>
      </c>
      <c r="AE20" s="106"/>
      <c r="AF20" s="106"/>
      <c r="AG20" s="106"/>
      <c r="AH20" s="105">
        <f t="shared" si="10"/>
        <v>0.399</v>
      </c>
      <c r="AI20" s="106"/>
      <c r="AJ20" s="106">
        <v>1.224</v>
      </c>
      <c r="AK20" s="106">
        <v>1.11</v>
      </c>
      <c r="AL20" s="105">
        <f t="shared" si="6"/>
        <v>2.334</v>
      </c>
    </row>
    <row r="21" spans="2:38" ht="11.25">
      <c r="B21" s="107"/>
      <c r="C21" s="107"/>
      <c r="D21" s="107"/>
      <c r="E21" s="107"/>
      <c r="F21" s="107"/>
      <c r="G21" s="104" t="s">
        <v>914</v>
      </c>
      <c r="H21" s="105">
        <f t="shared" si="2"/>
        <v>3.2650000000000006</v>
      </c>
      <c r="I21" s="106"/>
      <c r="J21" s="106">
        <v>0.08</v>
      </c>
      <c r="K21" s="105">
        <f t="shared" si="3"/>
        <v>3.1850000000000005</v>
      </c>
      <c r="L21" s="106">
        <v>0.22</v>
      </c>
      <c r="M21" s="102">
        <f t="shared" si="7"/>
        <v>0.504</v>
      </c>
      <c r="N21" s="102">
        <f t="shared" si="7"/>
        <v>0</v>
      </c>
      <c r="O21" s="102">
        <f t="shared" si="8"/>
        <v>0</v>
      </c>
      <c r="P21" s="106"/>
      <c r="Q21" s="105">
        <f t="shared" si="4"/>
        <v>2.9650000000000003</v>
      </c>
      <c r="R21" s="106"/>
      <c r="S21" s="106"/>
      <c r="T21" s="106"/>
      <c r="U21" s="106"/>
      <c r="V21" s="105">
        <f t="shared" si="5"/>
        <v>0</v>
      </c>
      <c r="W21" s="106"/>
      <c r="X21" s="106"/>
      <c r="Y21" s="106"/>
      <c r="Z21" s="106"/>
      <c r="AA21" s="106"/>
      <c r="AB21" s="106"/>
      <c r="AC21" s="105">
        <f t="shared" si="9"/>
        <v>0</v>
      </c>
      <c r="AD21" s="106">
        <v>0.504</v>
      </c>
      <c r="AE21" s="106"/>
      <c r="AF21" s="106"/>
      <c r="AG21" s="106"/>
      <c r="AH21" s="105">
        <f t="shared" si="10"/>
        <v>0.504</v>
      </c>
      <c r="AI21" s="106"/>
      <c r="AJ21" s="106">
        <v>1.274</v>
      </c>
      <c r="AK21" s="106">
        <v>1.187</v>
      </c>
      <c r="AL21" s="105">
        <f t="shared" si="6"/>
        <v>2.4610000000000003</v>
      </c>
    </row>
    <row r="22" ht="12">
      <c r="D22" s="109"/>
    </row>
    <row r="23" spans="1:38" ht="15">
      <c r="A23" s="88" t="s">
        <v>923</v>
      </c>
      <c r="B23" s="92"/>
      <c r="C23" s="93"/>
      <c r="D23" s="92"/>
      <c r="E23" s="92"/>
      <c r="F23" s="92"/>
      <c r="G23" s="93" t="s">
        <v>902</v>
      </c>
      <c r="H23" s="94">
        <f aca="true" t="shared" si="11" ref="H23:M23">SUM(H24:H35)</f>
        <v>0</v>
      </c>
      <c r="I23" s="94">
        <f t="shared" si="11"/>
        <v>0</v>
      </c>
      <c r="J23" s="94">
        <f t="shared" si="11"/>
        <v>0</v>
      </c>
      <c r="K23" s="94">
        <f t="shared" si="11"/>
        <v>0</v>
      </c>
      <c r="L23" s="94">
        <f t="shared" si="11"/>
        <v>0</v>
      </c>
      <c r="M23" s="94">
        <f t="shared" si="11"/>
        <v>0</v>
      </c>
      <c r="N23" s="94"/>
      <c r="O23" s="94">
        <f aca="true" t="shared" si="12" ref="O23:X23">SUM(O24:O35)</f>
        <v>0</v>
      </c>
      <c r="P23" s="94">
        <f t="shared" si="12"/>
        <v>0</v>
      </c>
      <c r="Q23" s="94">
        <f t="shared" si="12"/>
        <v>0</v>
      </c>
      <c r="R23" s="94">
        <f t="shared" si="12"/>
        <v>0</v>
      </c>
      <c r="S23" s="94">
        <f t="shared" si="12"/>
        <v>0</v>
      </c>
      <c r="T23" s="94">
        <f t="shared" si="12"/>
        <v>0</v>
      </c>
      <c r="U23" s="94">
        <f t="shared" si="12"/>
        <v>0</v>
      </c>
      <c r="V23" s="94">
        <f t="shared" si="12"/>
        <v>0</v>
      </c>
      <c r="W23" s="94">
        <f t="shared" si="12"/>
        <v>0</v>
      </c>
      <c r="X23" s="94">
        <f t="shared" si="12"/>
        <v>0</v>
      </c>
      <c r="Y23" s="94"/>
      <c r="Z23" s="94">
        <f>SUM(Z24:Z35)</f>
        <v>0</v>
      </c>
      <c r="AA23" s="94"/>
      <c r="AB23" s="94">
        <f>SUM(AB24:AB35)</f>
        <v>0</v>
      </c>
      <c r="AC23" s="94">
        <f>SUM(AC24:AC35)</f>
        <v>0</v>
      </c>
      <c r="AD23" s="94">
        <f>SUM(AD24:AD35)</f>
        <v>0</v>
      </c>
      <c r="AE23" s="94"/>
      <c r="AF23" s="94">
        <f aca="true" t="shared" si="13" ref="AF23:AL23">SUM(AF24:AF35)</f>
        <v>0</v>
      </c>
      <c r="AG23" s="94">
        <f t="shared" si="13"/>
        <v>0</v>
      </c>
      <c r="AH23" s="94">
        <f t="shared" si="13"/>
        <v>0</v>
      </c>
      <c r="AI23" s="94">
        <f t="shared" si="13"/>
        <v>0</v>
      </c>
      <c r="AJ23" s="94">
        <f t="shared" si="13"/>
        <v>0</v>
      </c>
      <c r="AK23" s="94">
        <f t="shared" si="13"/>
        <v>0</v>
      </c>
      <c r="AL23" s="94">
        <f t="shared" si="13"/>
        <v>0</v>
      </c>
    </row>
    <row r="24" spans="2:38" ht="15">
      <c r="B24" s="99"/>
      <c r="C24" s="97"/>
      <c r="D24" s="97"/>
      <c r="E24" s="97"/>
      <c r="F24" s="97"/>
      <c r="G24" s="100" t="s">
        <v>903</v>
      </c>
      <c r="H24" s="101">
        <f aca="true" t="shared" si="14" ref="H24:H35">Q24+L24+J24-I24</f>
        <v>0</v>
      </c>
      <c r="I24" s="102"/>
      <c r="J24" s="102"/>
      <c r="K24" s="101">
        <f aca="true" t="shared" si="15" ref="K24:K35">Q24+L24</f>
        <v>0</v>
      </c>
      <c r="L24" s="102"/>
      <c r="M24" s="102">
        <f>R24</f>
        <v>0</v>
      </c>
      <c r="N24" s="102"/>
      <c r="O24" s="102"/>
      <c r="P24" s="102"/>
      <c r="Q24" s="101">
        <f aca="true" t="shared" si="16" ref="Q24:Q35">V24+AC24+AH24+AI24+AL24</f>
        <v>0</v>
      </c>
      <c r="R24" s="102"/>
      <c r="S24" s="102"/>
      <c r="T24" s="102"/>
      <c r="U24" s="102"/>
      <c r="V24" s="101">
        <f aca="true" t="shared" si="17" ref="V24:V35">R24+T24+U24</f>
        <v>0</v>
      </c>
      <c r="W24" s="102"/>
      <c r="X24" s="102"/>
      <c r="Y24" s="102"/>
      <c r="Z24" s="102"/>
      <c r="AA24" s="102"/>
      <c r="AB24" s="102"/>
      <c r="AC24" s="101">
        <f>W24+Z24+AB24</f>
        <v>0</v>
      </c>
      <c r="AD24" s="102"/>
      <c r="AE24" s="102"/>
      <c r="AF24" s="102"/>
      <c r="AG24" s="102"/>
      <c r="AH24" s="101">
        <f>AD24+AF24+AG24</f>
        <v>0</v>
      </c>
      <c r="AI24" s="102"/>
      <c r="AJ24" s="102"/>
      <c r="AK24" s="102"/>
      <c r="AL24" s="101">
        <f aca="true" t="shared" si="18" ref="AL24:AL35">SUM(AJ24:AK24)</f>
        <v>0</v>
      </c>
    </row>
    <row r="25" spans="2:38" ht="11.25">
      <c r="B25" s="103"/>
      <c r="C25" s="103"/>
      <c r="D25" s="103"/>
      <c r="E25" s="103"/>
      <c r="F25" s="103"/>
      <c r="G25" s="104" t="s">
        <v>904</v>
      </c>
      <c r="H25" s="105">
        <f t="shared" si="14"/>
        <v>0</v>
      </c>
      <c r="I25" s="106"/>
      <c r="J25" s="106"/>
      <c r="K25" s="105">
        <f t="shared" si="15"/>
        <v>0</v>
      </c>
      <c r="L25" s="106"/>
      <c r="M25" s="102">
        <f aca="true" t="shared" si="19" ref="M25:M35">R25</f>
        <v>0</v>
      </c>
      <c r="N25" s="106"/>
      <c r="O25" s="106"/>
      <c r="P25" s="106"/>
      <c r="Q25" s="105">
        <f t="shared" si="16"/>
        <v>0</v>
      </c>
      <c r="R25" s="106"/>
      <c r="S25" s="106"/>
      <c r="T25" s="106"/>
      <c r="U25" s="106"/>
      <c r="V25" s="105">
        <f t="shared" si="17"/>
        <v>0</v>
      </c>
      <c r="W25" s="106"/>
      <c r="X25" s="106"/>
      <c r="Y25" s="106"/>
      <c r="Z25" s="106"/>
      <c r="AA25" s="106"/>
      <c r="AB25" s="106"/>
      <c r="AC25" s="105">
        <f aca="true" t="shared" si="20" ref="AC25:AC35">W25+Z25+AB25</f>
        <v>0</v>
      </c>
      <c r="AD25" s="106"/>
      <c r="AE25" s="106"/>
      <c r="AF25" s="106"/>
      <c r="AG25" s="106"/>
      <c r="AH25" s="105">
        <f aca="true" t="shared" si="21" ref="AH25:AH35">AD25+AF25+AG25</f>
        <v>0</v>
      </c>
      <c r="AI25" s="106"/>
      <c r="AJ25" s="106"/>
      <c r="AK25" s="106"/>
      <c r="AL25" s="105">
        <f t="shared" si="18"/>
        <v>0</v>
      </c>
    </row>
    <row r="26" spans="2:38" ht="11.25">
      <c r="B26" s="107"/>
      <c r="C26" s="107"/>
      <c r="D26" s="107"/>
      <c r="E26" s="107"/>
      <c r="F26" s="107"/>
      <c r="G26" s="104" t="s">
        <v>905</v>
      </c>
      <c r="H26" s="105">
        <f t="shared" si="14"/>
        <v>0</v>
      </c>
      <c r="I26" s="106"/>
      <c r="J26" s="106"/>
      <c r="K26" s="105">
        <f t="shared" si="15"/>
        <v>0</v>
      </c>
      <c r="L26" s="106"/>
      <c r="M26" s="102">
        <f t="shared" si="19"/>
        <v>0</v>
      </c>
      <c r="N26" s="106"/>
      <c r="O26" s="106"/>
      <c r="P26" s="106"/>
      <c r="Q26" s="105">
        <f t="shared" si="16"/>
        <v>0</v>
      </c>
      <c r="R26" s="106"/>
      <c r="S26" s="106"/>
      <c r="T26" s="106"/>
      <c r="U26" s="106"/>
      <c r="V26" s="105">
        <f t="shared" si="17"/>
        <v>0</v>
      </c>
      <c r="W26" s="106"/>
      <c r="X26" s="106"/>
      <c r="Y26" s="106"/>
      <c r="Z26" s="106"/>
      <c r="AA26" s="106"/>
      <c r="AB26" s="106"/>
      <c r="AC26" s="105">
        <f t="shared" si="20"/>
        <v>0</v>
      </c>
      <c r="AD26" s="106"/>
      <c r="AE26" s="106"/>
      <c r="AF26" s="106"/>
      <c r="AG26" s="106"/>
      <c r="AH26" s="105">
        <f t="shared" si="21"/>
        <v>0</v>
      </c>
      <c r="AI26" s="106"/>
      <c r="AJ26" s="106"/>
      <c r="AK26" s="106"/>
      <c r="AL26" s="105">
        <f t="shared" si="18"/>
        <v>0</v>
      </c>
    </row>
    <row r="27" spans="2:38" ht="11.25">
      <c r="B27" s="107"/>
      <c r="C27" s="107"/>
      <c r="D27" s="107"/>
      <c r="E27" s="107"/>
      <c r="F27" s="107"/>
      <c r="G27" s="104" t="s">
        <v>906</v>
      </c>
      <c r="H27" s="105">
        <f t="shared" si="14"/>
        <v>0</v>
      </c>
      <c r="I27" s="106"/>
      <c r="J27" s="106"/>
      <c r="K27" s="105">
        <f t="shared" si="15"/>
        <v>0</v>
      </c>
      <c r="L27" s="106"/>
      <c r="M27" s="102">
        <f t="shared" si="19"/>
        <v>0</v>
      </c>
      <c r="N27" s="106"/>
      <c r="O27" s="106"/>
      <c r="P27" s="106"/>
      <c r="Q27" s="105">
        <f t="shared" si="16"/>
        <v>0</v>
      </c>
      <c r="R27" s="106"/>
      <c r="S27" s="106"/>
      <c r="T27" s="106"/>
      <c r="U27" s="106"/>
      <c r="V27" s="105">
        <f t="shared" si="17"/>
        <v>0</v>
      </c>
      <c r="W27" s="106"/>
      <c r="X27" s="106"/>
      <c r="Y27" s="106"/>
      <c r="Z27" s="106"/>
      <c r="AA27" s="106"/>
      <c r="AB27" s="106"/>
      <c r="AC27" s="105">
        <f t="shared" si="20"/>
        <v>0</v>
      </c>
      <c r="AD27" s="106"/>
      <c r="AE27" s="106"/>
      <c r="AF27" s="106"/>
      <c r="AG27" s="106"/>
      <c r="AH27" s="105">
        <f t="shared" si="21"/>
        <v>0</v>
      </c>
      <c r="AI27" s="106"/>
      <c r="AJ27" s="106"/>
      <c r="AK27" s="106"/>
      <c r="AL27" s="105">
        <f t="shared" si="18"/>
        <v>0</v>
      </c>
    </row>
    <row r="28" spans="2:38" ht="11.25">
      <c r="B28" s="107"/>
      <c r="C28" s="107"/>
      <c r="D28" s="107"/>
      <c r="E28" s="107"/>
      <c r="F28" s="107"/>
      <c r="G28" s="104" t="s">
        <v>907</v>
      </c>
      <c r="H28" s="105">
        <f t="shared" si="14"/>
        <v>0</v>
      </c>
      <c r="I28" s="106"/>
      <c r="J28" s="106"/>
      <c r="K28" s="105">
        <f t="shared" si="15"/>
        <v>0</v>
      </c>
      <c r="L28" s="106"/>
      <c r="M28" s="102">
        <f t="shared" si="19"/>
        <v>0</v>
      </c>
      <c r="N28" s="106"/>
      <c r="O28" s="106"/>
      <c r="P28" s="106"/>
      <c r="Q28" s="105">
        <f t="shared" si="16"/>
        <v>0</v>
      </c>
      <c r="R28" s="106"/>
      <c r="S28" s="106"/>
      <c r="T28" s="106"/>
      <c r="U28" s="106"/>
      <c r="V28" s="105">
        <f t="shared" si="17"/>
        <v>0</v>
      </c>
      <c r="W28" s="106"/>
      <c r="X28" s="106"/>
      <c r="Y28" s="106"/>
      <c r="Z28" s="106"/>
      <c r="AA28" s="106"/>
      <c r="AB28" s="106"/>
      <c r="AC28" s="105">
        <f t="shared" si="20"/>
        <v>0</v>
      </c>
      <c r="AD28" s="106"/>
      <c r="AE28" s="106"/>
      <c r="AF28" s="106"/>
      <c r="AG28" s="106"/>
      <c r="AH28" s="105">
        <f t="shared" si="21"/>
        <v>0</v>
      </c>
      <c r="AI28" s="106"/>
      <c r="AJ28" s="106"/>
      <c r="AK28" s="106"/>
      <c r="AL28" s="105">
        <f t="shared" si="18"/>
        <v>0</v>
      </c>
    </row>
    <row r="29" spans="2:38" ht="11.25">
      <c r="B29" s="107"/>
      <c r="C29" s="107"/>
      <c r="D29" s="107"/>
      <c r="E29" s="107"/>
      <c r="F29" s="107"/>
      <c r="G29" s="104" t="s">
        <v>908</v>
      </c>
      <c r="H29" s="105">
        <f t="shared" si="14"/>
        <v>0</v>
      </c>
      <c r="I29" s="106"/>
      <c r="J29" s="106"/>
      <c r="K29" s="105">
        <f t="shared" si="15"/>
        <v>0</v>
      </c>
      <c r="L29" s="106"/>
      <c r="M29" s="102">
        <f t="shared" si="19"/>
        <v>0</v>
      </c>
      <c r="N29" s="106"/>
      <c r="O29" s="106"/>
      <c r="P29" s="106"/>
      <c r="Q29" s="105">
        <f t="shared" si="16"/>
        <v>0</v>
      </c>
      <c r="R29" s="106"/>
      <c r="S29" s="106"/>
      <c r="T29" s="106"/>
      <c r="U29" s="106"/>
      <c r="V29" s="105">
        <f t="shared" si="17"/>
        <v>0</v>
      </c>
      <c r="W29" s="106"/>
      <c r="X29" s="106"/>
      <c r="Y29" s="106"/>
      <c r="Z29" s="106"/>
      <c r="AA29" s="106"/>
      <c r="AB29" s="106"/>
      <c r="AC29" s="105">
        <f t="shared" si="20"/>
        <v>0</v>
      </c>
      <c r="AD29" s="106"/>
      <c r="AE29" s="106"/>
      <c r="AF29" s="106"/>
      <c r="AG29" s="106"/>
      <c r="AH29" s="105">
        <f t="shared" si="21"/>
        <v>0</v>
      </c>
      <c r="AI29" s="106"/>
      <c r="AJ29" s="106"/>
      <c r="AK29" s="106"/>
      <c r="AL29" s="105">
        <f t="shared" si="18"/>
        <v>0</v>
      </c>
    </row>
    <row r="30" spans="2:38" ht="11.25">
      <c r="B30" s="107"/>
      <c r="C30" s="107"/>
      <c r="D30" s="107"/>
      <c r="E30" s="107"/>
      <c r="F30" s="107"/>
      <c r="G30" s="104" t="s">
        <v>909</v>
      </c>
      <c r="H30" s="105">
        <f t="shared" si="14"/>
        <v>0</v>
      </c>
      <c r="I30" s="106"/>
      <c r="J30" s="106"/>
      <c r="K30" s="105">
        <f t="shared" si="15"/>
        <v>0</v>
      </c>
      <c r="L30" s="106"/>
      <c r="M30" s="102">
        <f t="shared" si="19"/>
        <v>0</v>
      </c>
      <c r="N30" s="106"/>
      <c r="O30" s="106"/>
      <c r="P30" s="106"/>
      <c r="Q30" s="105">
        <f t="shared" si="16"/>
        <v>0</v>
      </c>
      <c r="R30" s="106"/>
      <c r="S30" s="106"/>
      <c r="T30" s="106"/>
      <c r="U30" s="106"/>
      <c r="V30" s="105">
        <f t="shared" si="17"/>
        <v>0</v>
      </c>
      <c r="W30" s="106"/>
      <c r="X30" s="106"/>
      <c r="Y30" s="106"/>
      <c r="Z30" s="106"/>
      <c r="AA30" s="106"/>
      <c r="AB30" s="106"/>
      <c r="AC30" s="105">
        <f t="shared" si="20"/>
        <v>0</v>
      </c>
      <c r="AD30" s="106"/>
      <c r="AE30" s="106"/>
      <c r="AF30" s="106"/>
      <c r="AG30" s="106"/>
      <c r="AH30" s="105">
        <f t="shared" si="21"/>
        <v>0</v>
      </c>
      <c r="AI30" s="106"/>
      <c r="AJ30" s="106"/>
      <c r="AK30" s="106"/>
      <c r="AL30" s="105">
        <f t="shared" si="18"/>
        <v>0</v>
      </c>
    </row>
    <row r="31" spans="2:38" ht="11.25">
      <c r="B31" s="107"/>
      <c r="C31" s="107"/>
      <c r="D31" s="107"/>
      <c r="E31" s="107"/>
      <c r="F31" s="107"/>
      <c r="G31" s="104" t="s">
        <v>910</v>
      </c>
      <c r="H31" s="105">
        <f t="shared" si="14"/>
        <v>0</v>
      </c>
      <c r="I31" s="106"/>
      <c r="J31" s="106"/>
      <c r="K31" s="105">
        <f t="shared" si="15"/>
        <v>0</v>
      </c>
      <c r="L31" s="106"/>
      <c r="M31" s="102">
        <f t="shared" si="19"/>
        <v>0</v>
      </c>
      <c r="N31" s="106"/>
      <c r="O31" s="106"/>
      <c r="P31" s="106"/>
      <c r="Q31" s="105">
        <f t="shared" si="16"/>
        <v>0</v>
      </c>
      <c r="R31" s="106"/>
      <c r="S31" s="106"/>
      <c r="T31" s="106"/>
      <c r="U31" s="106"/>
      <c r="V31" s="105">
        <f t="shared" si="17"/>
        <v>0</v>
      </c>
      <c r="W31" s="106"/>
      <c r="X31" s="106"/>
      <c r="Y31" s="106"/>
      <c r="Z31" s="106"/>
      <c r="AA31" s="106"/>
      <c r="AB31" s="106"/>
      <c r="AC31" s="105">
        <f t="shared" si="20"/>
        <v>0</v>
      </c>
      <c r="AD31" s="106"/>
      <c r="AE31" s="106"/>
      <c r="AF31" s="106"/>
      <c r="AG31" s="106"/>
      <c r="AH31" s="105">
        <f t="shared" si="21"/>
        <v>0</v>
      </c>
      <c r="AI31" s="106"/>
      <c r="AJ31" s="106"/>
      <c r="AK31" s="106"/>
      <c r="AL31" s="105">
        <f t="shared" si="18"/>
        <v>0</v>
      </c>
    </row>
    <row r="32" spans="2:38" ht="11.25">
      <c r="B32" s="107"/>
      <c r="C32" s="107"/>
      <c r="D32" s="107"/>
      <c r="E32" s="107"/>
      <c r="F32" s="107"/>
      <c r="G32" s="104" t="s">
        <v>911</v>
      </c>
      <c r="H32" s="105">
        <f t="shared" si="14"/>
        <v>0</v>
      </c>
      <c r="I32" s="106"/>
      <c r="J32" s="106"/>
      <c r="K32" s="105">
        <f t="shared" si="15"/>
        <v>0</v>
      </c>
      <c r="L32" s="106"/>
      <c r="M32" s="102">
        <f t="shared" si="19"/>
        <v>0</v>
      </c>
      <c r="N32" s="106"/>
      <c r="O32" s="106"/>
      <c r="P32" s="106"/>
      <c r="Q32" s="105">
        <f t="shared" si="16"/>
        <v>0</v>
      </c>
      <c r="R32" s="106"/>
      <c r="S32" s="106"/>
      <c r="T32" s="106"/>
      <c r="U32" s="106"/>
      <c r="V32" s="105">
        <f t="shared" si="17"/>
        <v>0</v>
      </c>
      <c r="W32" s="106"/>
      <c r="X32" s="106"/>
      <c r="Y32" s="106"/>
      <c r="Z32" s="106"/>
      <c r="AA32" s="106"/>
      <c r="AB32" s="106"/>
      <c r="AC32" s="105">
        <f t="shared" si="20"/>
        <v>0</v>
      </c>
      <c r="AD32" s="106"/>
      <c r="AE32" s="106"/>
      <c r="AF32" s="106"/>
      <c r="AG32" s="106"/>
      <c r="AH32" s="105">
        <f t="shared" si="21"/>
        <v>0</v>
      </c>
      <c r="AI32" s="106"/>
      <c r="AJ32" s="106"/>
      <c r="AK32" s="106"/>
      <c r="AL32" s="105">
        <f t="shared" si="18"/>
        <v>0</v>
      </c>
    </row>
    <row r="33" spans="2:38" ht="11.25">
      <c r="B33" s="107"/>
      <c r="C33" s="107"/>
      <c r="D33" s="107"/>
      <c r="E33" s="107"/>
      <c r="F33" s="107"/>
      <c r="G33" s="104" t="s">
        <v>912</v>
      </c>
      <c r="H33" s="105">
        <f t="shared" si="14"/>
        <v>0</v>
      </c>
      <c r="I33" s="106"/>
      <c r="J33" s="106"/>
      <c r="K33" s="105">
        <f t="shared" si="15"/>
        <v>0</v>
      </c>
      <c r="L33" s="106"/>
      <c r="M33" s="102">
        <f t="shared" si="19"/>
        <v>0</v>
      </c>
      <c r="N33" s="106"/>
      <c r="O33" s="106"/>
      <c r="P33" s="106"/>
      <c r="Q33" s="105">
        <f t="shared" si="16"/>
        <v>0</v>
      </c>
      <c r="R33" s="106"/>
      <c r="S33" s="106"/>
      <c r="T33" s="106"/>
      <c r="U33" s="106"/>
      <c r="V33" s="105">
        <f t="shared" si="17"/>
        <v>0</v>
      </c>
      <c r="W33" s="106"/>
      <c r="X33" s="106"/>
      <c r="Y33" s="106"/>
      <c r="Z33" s="106"/>
      <c r="AA33" s="106"/>
      <c r="AB33" s="106"/>
      <c r="AC33" s="105">
        <f t="shared" si="20"/>
        <v>0</v>
      </c>
      <c r="AD33" s="106"/>
      <c r="AE33" s="106"/>
      <c r="AF33" s="106"/>
      <c r="AG33" s="106"/>
      <c r="AH33" s="105">
        <f t="shared" si="21"/>
        <v>0</v>
      </c>
      <c r="AI33" s="106"/>
      <c r="AJ33" s="106"/>
      <c r="AK33" s="106"/>
      <c r="AL33" s="105">
        <f t="shared" si="18"/>
        <v>0</v>
      </c>
    </row>
    <row r="34" spans="2:38" ht="11.25">
      <c r="B34" s="107"/>
      <c r="C34" s="107"/>
      <c r="D34" s="107"/>
      <c r="E34" s="107"/>
      <c r="F34" s="107"/>
      <c r="G34" s="104" t="s">
        <v>913</v>
      </c>
      <c r="H34" s="105">
        <f t="shared" si="14"/>
        <v>0</v>
      </c>
      <c r="I34" s="106"/>
      <c r="J34" s="106"/>
      <c r="K34" s="105">
        <f t="shared" si="15"/>
        <v>0</v>
      </c>
      <c r="L34" s="106"/>
      <c r="M34" s="102">
        <f t="shared" si="19"/>
        <v>0</v>
      </c>
      <c r="N34" s="106"/>
      <c r="O34" s="106"/>
      <c r="P34" s="106"/>
      <c r="Q34" s="105">
        <f t="shared" si="16"/>
        <v>0</v>
      </c>
      <c r="R34" s="106"/>
      <c r="S34" s="106"/>
      <c r="T34" s="106"/>
      <c r="U34" s="106"/>
      <c r="V34" s="105">
        <f t="shared" si="17"/>
        <v>0</v>
      </c>
      <c r="W34" s="106"/>
      <c r="X34" s="106"/>
      <c r="Y34" s="106"/>
      <c r="Z34" s="106"/>
      <c r="AA34" s="106"/>
      <c r="AB34" s="106"/>
      <c r="AC34" s="105">
        <f t="shared" si="20"/>
        <v>0</v>
      </c>
      <c r="AD34" s="106"/>
      <c r="AE34" s="106"/>
      <c r="AF34" s="106"/>
      <c r="AG34" s="106"/>
      <c r="AH34" s="105">
        <f t="shared" si="21"/>
        <v>0</v>
      </c>
      <c r="AI34" s="106"/>
      <c r="AJ34" s="106"/>
      <c r="AK34" s="106"/>
      <c r="AL34" s="105">
        <f t="shared" si="18"/>
        <v>0</v>
      </c>
    </row>
    <row r="35" spans="2:38" ht="11.25">
      <c r="B35" s="107"/>
      <c r="C35" s="107"/>
      <c r="D35" s="107"/>
      <c r="E35" s="107"/>
      <c r="F35" s="107"/>
      <c r="G35" s="104" t="s">
        <v>914</v>
      </c>
      <c r="H35" s="105">
        <f t="shared" si="14"/>
        <v>0</v>
      </c>
      <c r="I35" s="106"/>
      <c r="J35" s="106"/>
      <c r="K35" s="105">
        <f t="shared" si="15"/>
        <v>0</v>
      </c>
      <c r="L35" s="106"/>
      <c r="M35" s="102">
        <f t="shared" si="19"/>
        <v>0</v>
      </c>
      <c r="N35" s="106"/>
      <c r="O35" s="106"/>
      <c r="P35" s="106"/>
      <c r="Q35" s="105">
        <f t="shared" si="16"/>
        <v>0</v>
      </c>
      <c r="R35" s="106"/>
      <c r="S35" s="106"/>
      <c r="T35" s="106"/>
      <c r="U35" s="106"/>
      <c r="V35" s="105">
        <f t="shared" si="17"/>
        <v>0</v>
      </c>
      <c r="W35" s="106"/>
      <c r="X35" s="106"/>
      <c r="Y35" s="106"/>
      <c r="Z35" s="106"/>
      <c r="AA35" s="106"/>
      <c r="AB35" s="106"/>
      <c r="AC35" s="105">
        <f t="shared" si="20"/>
        <v>0</v>
      </c>
      <c r="AD35" s="106"/>
      <c r="AE35" s="106"/>
      <c r="AF35" s="106"/>
      <c r="AG35" s="106"/>
      <c r="AH35" s="105">
        <f t="shared" si="21"/>
        <v>0</v>
      </c>
      <c r="AI35" s="106"/>
      <c r="AJ35" s="106"/>
      <c r="AK35" s="106"/>
      <c r="AL35" s="105">
        <f t="shared" si="18"/>
        <v>0</v>
      </c>
    </row>
    <row r="36" ht="12">
      <c r="D36" s="109"/>
    </row>
    <row r="37" spans="4:13" ht="15">
      <c r="D37" s="118" t="s">
        <v>929</v>
      </c>
      <c r="E37" s="118"/>
      <c r="F37" s="118"/>
      <c r="G37" s="118"/>
      <c r="H37" s="118"/>
      <c r="I37" s="118"/>
      <c r="J37" s="118"/>
      <c r="K37" s="118"/>
      <c r="L37" s="118"/>
      <c r="M37" s="118"/>
    </row>
    <row r="38" spans="4:13" ht="15">
      <c r="D38" s="119" t="s">
        <v>930</v>
      </c>
      <c r="E38" s="119"/>
      <c r="F38" s="119"/>
      <c r="G38" s="119"/>
      <c r="H38" s="119"/>
      <c r="I38" s="119"/>
      <c r="J38" s="119"/>
      <c r="K38" s="119"/>
      <c r="L38" s="119"/>
      <c r="M38" s="119"/>
    </row>
  </sheetData>
  <sheetProtection/>
  <mergeCells count="43">
    <mergeCell ref="AD5:AD6"/>
    <mergeCell ref="AK5:AK6"/>
    <mergeCell ref="AL5:AL6"/>
    <mergeCell ref="AI5:AI6"/>
    <mergeCell ref="AJ5:AJ6"/>
    <mergeCell ref="B3:B6"/>
    <mergeCell ref="M3:Q4"/>
    <mergeCell ref="R3:AL3"/>
    <mergeCell ref="R4:V4"/>
    <mergeCell ref="W4:AC4"/>
    <mergeCell ref="AD4:AH4"/>
    <mergeCell ref="AJ4:AL4"/>
    <mergeCell ref="M5:M6"/>
    <mergeCell ref="AE5:AE6"/>
    <mergeCell ref="AF5:AF6"/>
    <mergeCell ref="AG5:AG6"/>
    <mergeCell ref="AH5:AH6"/>
    <mergeCell ref="X5:Y5"/>
    <mergeCell ref="Z5:AA5"/>
    <mergeCell ref="AB5:AB6"/>
    <mergeCell ref="AC5:AC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I3:I6"/>
    <mergeCell ref="J3:J6"/>
    <mergeCell ref="K3:K6"/>
    <mergeCell ref="L3:L6"/>
    <mergeCell ref="D37:M37"/>
    <mergeCell ref="D38:M38"/>
    <mergeCell ref="C3:C6"/>
    <mergeCell ref="D3:D6"/>
    <mergeCell ref="E3:E6"/>
    <mergeCell ref="F3:F6"/>
    <mergeCell ref="G3:G6"/>
    <mergeCell ref="H3:H6"/>
  </mergeCells>
  <dataValidations count="2">
    <dataValidation allowBlank="1" showInputMessage="1" showErrorMessage="1" promptTitle="Необходимо заполнить" sqref="H10"/>
    <dataValidation type="decimal" operator="greaterThanOrEqual" allowBlank="1" showInputMessage="1" showErrorMessage="1" sqref="AK18:AL21">
      <formula1>0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B7" sqref="B7"/>
    </sheetView>
  </sheetViews>
  <sheetFormatPr defaultColWidth="9.140625" defaultRowHeight="15"/>
  <sheetData>
    <row r="3" spans="1:6" ht="15">
      <c r="A3" s="272" t="s">
        <v>615</v>
      </c>
      <c r="B3" s="272"/>
      <c r="C3" s="272"/>
      <c r="D3" s="272"/>
      <c r="E3" s="272"/>
      <c r="F3" s="272"/>
    </row>
    <row r="4" spans="1:6" ht="15">
      <c r="A4" s="22"/>
      <c r="B4" s="21">
        <v>2020</v>
      </c>
      <c r="C4" s="21">
        <v>2021</v>
      </c>
      <c r="D4" s="21">
        <v>2022</v>
      </c>
      <c r="E4" s="21">
        <v>2023</v>
      </c>
      <c r="F4" s="21">
        <v>2024</v>
      </c>
    </row>
    <row r="5" spans="1:6" ht="15">
      <c r="A5" s="22" t="s">
        <v>616</v>
      </c>
      <c r="B5" s="22">
        <v>1.034</v>
      </c>
      <c r="C5" s="22">
        <v>1.04</v>
      </c>
      <c r="D5" s="22">
        <v>1.04</v>
      </c>
      <c r="E5" s="22">
        <v>1.04</v>
      </c>
      <c r="F5" s="22">
        <v>1.04</v>
      </c>
    </row>
    <row r="6" spans="1:6" ht="15">
      <c r="A6" s="22" t="s">
        <v>617</v>
      </c>
      <c r="B6" s="22">
        <v>1.03</v>
      </c>
      <c r="C6" s="22">
        <v>1.047</v>
      </c>
      <c r="D6" s="22">
        <v>1.047</v>
      </c>
      <c r="E6" s="22">
        <v>1.047</v>
      </c>
      <c r="F6" s="22">
        <v>1.047</v>
      </c>
    </row>
    <row r="7" spans="1:6" ht="15">
      <c r="A7" s="22" t="s">
        <v>618</v>
      </c>
      <c r="B7" s="22">
        <v>1.03</v>
      </c>
      <c r="C7" s="22">
        <v>1.03</v>
      </c>
      <c r="D7" s="22">
        <v>1.03</v>
      </c>
      <c r="E7" s="22">
        <v>1.03</v>
      </c>
      <c r="F7" s="22">
        <v>1.03</v>
      </c>
    </row>
    <row r="8" spans="1:6" ht="15">
      <c r="A8" s="22" t="s">
        <v>146</v>
      </c>
      <c r="B8" s="22">
        <v>1.034</v>
      </c>
      <c r="C8" s="22">
        <v>1.04</v>
      </c>
      <c r="D8" s="22">
        <v>1.04</v>
      </c>
      <c r="E8" s="22">
        <v>1.04</v>
      </c>
      <c r="F8" s="22">
        <v>1.04</v>
      </c>
    </row>
    <row r="9" spans="1:6" ht="15">
      <c r="A9" s="22" t="s">
        <v>619</v>
      </c>
      <c r="B9" s="22">
        <v>1.04</v>
      </c>
      <c r="C9" s="22">
        <v>1.04</v>
      </c>
      <c r="D9" s="22">
        <v>1.04</v>
      </c>
      <c r="E9" s="22">
        <v>1.04</v>
      </c>
      <c r="F9" s="22">
        <v>1.04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Y35"/>
  <sheetViews>
    <sheetView zoomScalePageLayoutView="0" workbookViewId="0" topLeftCell="A25">
      <selection activeCell="P28" sqref="P28:EN29"/>
    </sheetView>
  </sheetViews>
  <sheetFormatPr defaultColWidth="0.85546875" defaultRowHeight="15"/>
  <cols>
    <col min="1" max="54" width="0.85546875" style="3" customWidth="1"/>
    <col min="55" max="55" width="1.7109375" style="3" customWidth="1"/>
    <col min="56" max="16384" width="0.85546875" style="3" customWidth="1"/>
  </cols>
  <sheetData>
    <row r="1" ht="9" customHeight="1"/>
    <row r="2" s="1" customFormat="1" ht="12">
      <c r="EY2" s="2" t="s">
        <v>104</v>
      </c>
    </row>
    <row r="3" ht="9" customHeight="1"/>
    <row r="4" spans="1:155" ht="15.75">
      <c r="A4" s="143" t="s">
        <v>105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</row>
    <row r="5" s="6" customFormat="1" ht="15.75" customHeight="1">
      <c r="EY5" s="7" t="s">
        <v>106</v>
      </c>
    </row>
    <row r="6" spans="1:155" s="8" customFormat="1" ht="15">
      <c r="A6" s="144" t="s">
        <v>533</v>
      </c>
      <c r="B6" s="145"/>
      <c r="C6" s="145"/>
      <c r="D6" s="145"/>
      <c r="E6" s="145"/>
      <c r="F6" s="145"/>
      <c r="G6" s="146"/>
      <c r="H6" s="144" t="s">
        <v>46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38" t="s">
        <v>606</v>
      </c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 t="s">
        <v>607</v>
      </c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</row>
    <row r="7" spans="1:155" s="8" customFormat="1" ht="15">
      <c r="A7" s="147"/>
      <c r="B7" s="148"/>
      <c r="C7" s="148"/>
      <c r="D7" s="148"/>
      <c r="E7" s="148"/>
      <c r="F7" s="148"/>
      <c r="G7" s="149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38" t="s">
        <v>107</v>
      </c>
      <c r="AO7" s="138"/>
      <c r="AP7" s="138"/>
      <c r="AQ7" s="138"/>
      <c r="AR7" s="138"/>
      <c r="AS7" s="138"/>
      <c r="AT7" s="138"/>
      <c r="AU7" s="138"/>
      <c r="AV7" s="138"/>
      <c r="AW7" s="137" t="s">
        <v>108</v>
      </c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9"/>
      <c r="CT7" s="138" t="s">
        <v>107</v>
      </c>
      <c r="CU7" s="138"/>
      <c r="CV7" s="138"/>
      <c r="CW7" s="138"/>
      <c r="CX7" s="138"/>
      <c r="CY7" s="138"/>
      <c r="CZ7" s="138"/>
      <c r="DA7" s="138"/>
      <c r="DB7" s="138"/>
      <c r="DC7" s="138" t="s">
        <v>108</v>
      </c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</row>
    <row r="8" spans="1:155" s="8" customFormat="1" ht="15" customHeight="1">
      <c r="A8" s="147"/>
      <c r="B8" s="148"/>
      <c r="C8" s="148"/>
      <c r="D8" s="148"/>
      <c r="E8" s="148"/>
      <c r="F8" s="148"/>
      <c r="G8" s="149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38"/>
      <c r="AO8" s="138"/>
      <c r="AP8" s="138"/>
      <c r="AQ8" s="138"/>
      <c r="AR8" s="138"/>
      <c r="AS8" s="138"/>
      <c r="AT8" s="138"/>
      <c r="AU8" s="138"/>
      <c r="AV8" s="138"/>
      <c r="AW8" s="136" t="s">
        <v>109</v>
      </c>
      <c r="AX8" s="136"/>
      <c r="AY8" s="136"/>
      <c r="AZ8" s="136"/>
      <c r="BA8" s="136"/>
      <c r="BB8" s="136"/>
      <c r="BC8" s="136"/>
      <c r="BD8" s="136" t="s">
        <v>110</v>
      </c>
      <c r="BE8" s="136"/>
      <c r="BF8" s="136"/>
      <c r="BG8" s="136"/>
      <c r="BH8" s="136"/>
      <c r="BI8" s="136"/>
      <c r="BJ8" s="136"/>
      <c r="BK8" s="138" t="s">
        <v>108</v>
      </c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6" t="s">
        <v>109</v>
      </c>
      <c r="DD8" s="136"/>
      <c r="DE8" s="136"/>
      <c r="DF8" s="136"/>
      <c r="DG8" s="136"/>
      <c r="DH8" s="136"/>
      <c r="DI8" s="136"/>
      <c r="DJ8" s="136" t="s">
        <v>110</v>
      </c>
      <c r="DK8" s="136"/>
      <c r="DL8" s="136"/>
      <c r="DM8" s="136"/>
      <c r="DN8" s="136"/>
      <c r="DO8" s="136"/>
      <c r="DP8" s="136"/>
      <c r="DQ8" s="138" t="s">
        <v>108</v>
      </c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</row>
    <row r="9" spans="1:155" s="8" customFormat="1" ht="102.75" customHeight="1">
      <c r="A9" s="150"/>
      <c r="B9" s="151"/>
      <c r="C9" s="151"/>
      <c r="D9" s="151"/>
      <c r="E9" s="151"/>
      <c r="F9" s="151"/>
      <c r="G9" s="152"/>
      <c r="H9" s="150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38"/>
      <c r="AO9" s="138"/>
      <c r="AP9" s="138"/>
      <c r="AQ9" s="138"/>
      <c r="AR9" s="138"/>
      <c r="AS9" s="138"/>
      <c r="AT9" s="138"/>
      <c r="AU9" s="138"/>
      <c r="AV9" s="138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40" t="s">
        <v>111</v>
      </c>
      <c r="BL9" s="136"/>
      <c r="BM9" s="136"/>
      <c r="BN9" s="136"/>
      <c r="BO9" s="136"/>
      <c r="BP9" s="136"/>
      <c r="BQ9" s="136"/>
      <c r="BR9" s="140" t="s">
        <v>112</v>
      </c>
      <c r="BS9" s="136"/>
      <c r="BT9" s="136"/>
      <c r="BU9" s="136"/>
      <c r="BV9" s="136"/>
      <c r="BW9" s="136"/>
      <c r="BX9" s="136"/>
      <c r="BY9" s="140" t="s">
        <v>113</v>
      </c>
      <c r="BZ9" s="136"/>
      <c r="CA9" s="136"/>
      <c r="CB9" s="136"/>
      <c r="CC9" s="136"/>
      <c r="CD9" s="136"/>
      <c r="CE9" s="136"/>
      <c r="CF9" s="140" t="s">
        <v>114</v>
      </c>
      <c r="CG9" s="136"/>
      <c r="CH9" s="136"/>
      <c r="CI9" s="136"/>
      <c r="CJ9" s="136"/>
      <c r="CK9" s="136"/>
      <c r="CL9" s="136"/>
      <c r="CM9" s="136" t="s">
        <v>115</v>
      </c>
      <c r="CN9" s="136"/>
      <c r="CO9" s="136"/>
      <c r="CP9" s="136"/>
      <c r="CQ9" s="136"/>
      <c r="CR9" s="136"/>
      <c r="CS9" s="141"/>
      <c r="CT9" s="138"/>
      <c r="CU9" s="138"/>
      <c r="CV9" s="138"/>
      <c r="CW9" s="138"/>
      <c r="CX9" s="138"/>
      <c r="CY9" s="138"/>
      <c r="CZ9" s="138"/>
      <c r="DA9" s="138"/>
      <c r="DB9" s="138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40" t="s">
        <v>111</v>
      </c>
      <c r="DR9" s="136"/>
      <c r="DS9" s="136"/>
      <c r="DT9" s="136"/>
      <c r="DU9" s="136"/>
      <c r="DV9" s="136"/>
      <c r="DW9" s="136"/>
      <c r="DX9" s="140" t="s">
        <v>112</v>
      </c>
      <c r="DY9" s="136"/>
      <c r="DZ9" s="136"/>
      <c r="EA9" s="136"/>
      <c r="EB9" s="136"/>
      <c r="EC9" s="136"/>
      <c r="ED9" s="136"/>
      <c r="EE9" s="140" t="s">
        <v>113</v>
      </c>
      <c r="EF9" s="136"/>
      <c r="EG9" s="136"/>
      <c r="EH9" s="136"/>
      <c r="EI9" s="136"/>
      <c r="EJ9" s="136"/>
      <c r="EK9" s="136"/>
      <c r="EL9" s="140" t="s">
        <v>114</v>
      </c>
      <c r="EM9" s="136"/>
      <c r="EN9" s="136"/>
      <c r="EO9" s="136"/>
      <c r="EP9" s="136"/>
      <c r="EQ9" s="136"/>
      <c r="ER9" s="136"/>
      <c r="ES9" s="136" t="s">
        <v>115</v>
      </c>
      <c r="ET9" s="136"/>
      <c r="EU9" s="136"/>
      <c r="EV9" s="136"/>
      <c r="EW9" s="136"/>
      <c r="EX9" s="136"/>
      <c r="EY9" s="136"/>
    </row>
    <row r="10" spans="1:155" ht="15">
      <c r="A10" s="171">
        <v>1</v>
      </c>
      <c r="B10" s="171"/>
      <c r="C10" s="171"/>
      <c r="D10" s="171"/>
      <c r="E10" s="171"/>
      <c r="F10" s="171"/>
      <c r="G10" s="171"/>
      <c r="H10" s="155">
        <v>2</v>
      </c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3">
        <v>3</v>
      </c>
      <c r="AO10" s="153"/>
      <c r="AP10" s="153"/>
      <c r="AQ10" s="153"/>
      <c r="AR10" s="153"/>
      <c r="AS10" s="153"/>
      <c r="AT10" s="153"/>
      <c r="AU10" s="153"/>
      <c r="AV10" s="153"/>
      <c r="AW10" s="153">
        <v>4</v>
      </c>
      <c r="AX10" s="153"/>
      <c r="AY10" s="153"/>
      <c r="AZ10" s="153"/>
      <c r="BA10" s="153"/>
      <c r="BB10" s="153"/>
      <c r="BC10" s="153"/>
      <c r="BD10" s="153">
        <v>5</v>
      </c>
      <c r="BE10" s="153"/>
      <c r="BF10" s="153"/>
      <c r="BG10" s="153"/>
      <c r="BH10" s="153"/>
      <c r="BI10" s="153"/>
      <c r="BJ10" s="153"/>
      <c r="BK10" s="153">
        <v>6</v>
      </c>
      <c r="BL10" s="153"/>
      <c r="BM10" s="153"/>
      <c r="BN10" s="153"/>
      <c r="BO10" s="153"/>
      <c r="BP10" s="153"/>
      <c r="BQ10" s="153"/>
      <c r="BR10" s="153">
        <v>7</v>
      </c>
      <c r="BS10" s="153"/>
      <c r="BT10" s="153"/>
      <c r="BU10" s="153"/>
      <c r="BV10" s="153"/>
      <c r="BW10" s="153"/>
      <c r="BX10" s="153"/>
      <c r="BY10" s="153">
        <v>8</v>
      </c>
      <c r="BZ10" s="153"/>
      <c r="CA10" s="153"/>
      <c r="CB10" s="153"/>
      <c r="CC10" s="153"/>
      <c r="CD10" s="153"/>
      <c r="CE10" s="153"/>
      <c r="CF10" s="153">
        <v>9</v>
      </c>
      <c r="CG10" s="153"/>
      <c r="CH10" s="153"/>
      <c r="CI10" s="153"/>
      <c r="CJ10" s="153"/>
      <c r="CK10" s="153"/>
      <c r="CL10" s="153"/>
      <c r="CM10" s="153">
        <v>10</v>
      </c>
      <c r="CN10" s="153"/>
      <c r="CO10" s="153"/>
      <c r="CP10" s="153"/>
      <c r="CQ10" s="153"/>
      <c r="CR10" s="153"/>
      <c r="CS10" s="153"/>
      <c r="CT10" s="153">
        <v>11</v>
      </c>
      <c r="CU10" s="153"/>
      <c r="CV10" s="153"/>
      <c r="CW10" s="153"/>
      <c r="CX10" s="153"/>
      <c r="CY10" s="153"/>
      <c r="CZ10" s="153"/>
      <c r="DA10" s="153"/>
      <c r="DB10" s="153"/>
      <c r="DC10" s="153">
        <v>12</v>
      </c>
      <c r="DD10" s="153"/>
      <c r="DE10" s="153"/>
      <c r="DF10" s="153"/>
      <c r="DG10" s="153"/>
      <c r="DH10" s="153"/>
      <c r="DI10" s="153"/>
      <c r="DJ10" s="153">
        <v>13</v>
      </c>
      <c r="DK10" s="153"/>
      <c r="DL10" s="153"/>
      <c r="DM10" s="153"/>
      <c r="DN10" s="153"/>
      <c r="DO10" s="153"/>
      <c r="DP10" s="153"/>
      <c r="DQ10" s="153">
        <v>14</v>
      </c>
      <c r="DR10" s="153"/>
      <c r="DS10" s="153"/>
      <c r="DT10" s="153"/>
      <c r="DU10" s="153"/>
      <c r="DV10" s="153"/>
      <c r="DW10" s="153"/>
      <c r="DX10" s="153">
        <v>15</v>
      </c>
      <c r="DY10" s="153"/>
      <c r="DZ10" s="153"/>
      <c r="EA10" s="153"/>
      <c r="EB10" s="153"/>
      <c r="EC10" s="153"/>
      <c r="ED10" s="153"/>
      <c r="EE10" s="153">
        <v>16</v>
      </c>
      <c r="EF10" s="153"/>
      <c r="EG10" s="153"/>
      <c r="EH10" s="153"/>
      <c r="EI10" s="153"/>
      <c r="EJ10" s="153"/>
      <c r="EK10" s="153"/>
      <c r="EL10" s="153">
        <v>17</v>
      </c>
      <c r="EM10" s="153"/>
      <c r="EN10" s="153"/>
      <c r="EO10" s="153"/>
      <c r="EP10" s="153"/>
      <c r="EQ10" s="153"/>
      <c r="ER10" s="153"/>
      <c r="ES10" s="153">
        <v>18</v>
      </c>
      <c r="ET10" s="153"/>
      <c r="EU10" s="153"/>
      <c r="EV10" s="153"/>
      <c r="EW10" s="153"/>
      <c r="EX10" s="153"/>
      <c r="EY10" s="153"/>
    </row>
    <row r="11" spans="1:155" ht="59.25" customHeight="1">
      <c r="A11" s="170" t="s">
        <v>535</v>
      </c>
      <c r="B11" s="170"/>
      <c r="C11" s="170"/>
      <c r="D11" s="170"/>
      <c r="E11" s="170"/>
      <c r="F11" s="170"/>
      <c r="G11" s="170"/>
      <c r="H11" s="14"/>
      <c r="I11" s="154" t="s">
        <v>116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42">
        <v>23.39</v>
      </c>
      <c r="AO11" s="142"/>
      <c r="AP11" s="142"/>
      <c r="AQ11" s="142"/>
      <c r="AR11" s="142"/>
      <c r="AS11" s="142"/>
      <c r="AT11" s="142"/>
      <c r="AU11" s="142"/>
      <c r="AV11" s="142"/>
      <c r="AW11" s="142">
        <v>23.39</v>
      </c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>
        <v>23.39</v>
      </c>
      <c r="CU11" s="142"/>
      <c r="CV11" s="142"/>
      <c r="CW11" s="142"/>
      <c r="CX11" s="142"/>
      <c r="CY11" s="142"/>
      <c r="CZ11" s="142"/>
      <c r="DA11" s="142"/>
      <c r="DB11" s="142"/>
      <c r="DC11" s="142">
        <v>23.39</v>
      </c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</row>
    <row r="12" spans="1:155" ht="15">
      <c r="A12" s="163"/>
      <c r="B12" s="164"/>
      <c r="C12" s="164"/>
      <c r="D12" s="164"/>
      <c r="E12" s="164"/>
      <c r="F12" s="164"/>
      <c r="G12" s="165"/>
      <c r="H12" s="14"/>
      <c r="I12" s="154" t="s">
        <v>117</v>
      </c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7"/>
      <c r="AO12" s="158"/>
      <c r="AP12" s="158"/>
      <c r="AQ12" s="158"/>
      <c r="AR12" s="158"/>
      <c r="AS12" s="158"/>
      <c r="AT12" s="158"/>
      <c r="AU12" s="158"/>
      <c r="AV12" s="159"/>
      <c r="AW12" s="157"/>
      <c r="AX12" s="158"/>
      <c r="AY12" s="158"/>
      <c r="AZ12" s="158"/>
      <c r="BA12" s="158"/>
      <c r="BB12" s="158"/>
      <c r="BC12" s="159"/>
      <c r="BD12" s="157"/>
      <c r="BE12" s="158"/>
      <c r="BF12" s="158"/>
      <c r="BG12" s="158"/>
      <c r="BH12" s="158"/>
      <c r="BI12" s="158"/>
      <c r="BJ12" s="159"/>
      <c r="BK12" s="157"/>
      <c r="BL12" s="158"/>
      <c r="BM12" s="158"/>
      <c r="BN12" s="158"/>
      <c r="BO12" s="158"/>
      <c r="BP12" s="158"/>
      <c r="BQ12" s="159"/>
      <c r="BR12" s="157"/>
      <c r="BS12" s="158"/>
      <c r="BT12" s="158"/>
      <c r="BU12" s="158"/>
      <c r="BV12" s="158"/>
      <c r="BW12" s="158"/>
      <c r="BX12" s="159"/>
      <c r="BY12" s="157"/>
      <c r="BZ12" s="158"/>
      <c r="CA12" s="158"/>
      <c r="CB12" s="158"/>
      <c r="CC12" s="158"/>
      <c r="CD12" s="158"/>
      <c r="CE12" s="159"/>
      <c r="CF12" s="157"/>
      <c r="CG12" s="158"/>
      <c r="CH12" s="158"/>
      <c r="CI12" s="158"/>
      <c r="CJ12" s="158"/>
      <c r="CK12" s="158"/>
      <c r="CL12" s="159"/>
      <c r="CM12" s="157"/>
      <c r="CN12" s="158"/>
      <c r="CO12" s="158"/>
      <c r="CP12" s="158"/>
      <c r="CQ12" s="158"/>
      <c r="CR12" s="158"/>
      <c r="CS12" s="159"/>
      <c r="CT12" s="157"/>
      <c r="CU12" s="158"/>
      <c r="CV12" s="158"/>
      <c r="CW12" s="158"/>
      <c r="CX12" s="158"/>
      <c r="CY12" s="158"/>
      <c r="CZ12" s="158"/>
      <c r="DA12" s="158"/>
      <c r="DB12" s="159"/>
      <c r="DC12" s="157"/>
      <c r="DD12" s="158"/>
      <c r="DE12" s="158"/>
      <c r="DF12" s="158"/>
      <c r="DG12" s="158"/>
      <c r="DH12" s="158"/>
      <c r="DI12" s="159"/>
      <c r="DJ12" s="157"/>
      <c r="DK12" s="158"/>
      <c r="DL12" s="158"/>
      <c r="DM12" s="158"/>
      <c r="DN12" s="158"/>
      <c r="DO12" s="158"/>
      <c r="DP12" s="159"/>
      <c r="DQ12" s="157"/>
      <c r="DR12" s="158"/>
      <c r="DS12" s="158"/>
      <c r="DT12" s="158"/>
      <c r="DU12" s="158"/>
      <c r="DV12" s="158"/>
      <c r="DW12" s="159"/>
      <c r="DX12" s="157"/>
      <c r="DY12" s="158"/>
      <c r="DZ12" s="158"/>
      <c r="EA12" s="158"/>
      <c r="EB12" s="158"/>
      <c r="EC12" s="158"/>
      <c r="ED12" s="159"/>
      <c r="EE12" s="157"/>
      <c r="EF12" s="158"/>
      <c r="EG12" s="158"/>
      <c r="EH12" s="158"/>
      <c r="EI12" s="158"/>
      <c r="EJ12" s="158"/>
      <c r="EK12" s="159"/>
      <c r="EL12" s="157"/>
      <c r="EM12" s="158"/>
      <c r="EN12" s="158"/>
      <c r="EO12" s="158"/>
      <c r="EP12" s="158"/>
      <c r="EQ12" s="158"/>
      <c r="ER12" s="159"/>
      <c r="ES12" s="157"/>
      <c r="ET12" s="158"/>
      <c r="EU12" s="158"/>
      <c r="EV12" s="158"/>
      <c r="EW12" s="158"/>
      <c r="EX12" s="158"/>
      <c r="EY12" s="159"/>
    </row>
    <row r="13" spans="1:155" ht="15">
      <c r="A13" s="166"/>
      <c r="B13" s="167"/>
      <c r="C13" s="167"/>
      <c r="D13" s="167"/>
      <c r="E13" s="167"/>
      <c r="F13" s="167"/>
      <c r="G13" s="168"/>
      <c r="H13" s="14"/>
      <c r="I13" s="169" t="s">
        <v>118</v>
      </c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0"/>
      <c r="AO13" s="161"/>
      <c r="AP13" s="161"/>
      <c r="AQ13" s="161"/>
      <c r="AR13" s="161"/>
      <c r="AS13" s="161"/>
      <c r="AT13" s="161"/>
      <c r="AU13" s="161"/>
      <c r="AV13" s="162"/>
      <c r="AW13" s="160"/>
      <c r="AX13" s="161"/>
      <c r="AY13" s="161"/>
      <c r="AZ13" s="161"/>
      <c r="BA13" s="161"/>
      <c r="BB13" s="161"/>
      <c r="BC13" s="162"/>
      <c r="BD13" s="160"/>
      <c r="BE13" s="161"/>
      <c r="BF13" s="161"/>
      <c r="BG13" s="161"/>
      <c r="BH13" s="161"/>
      <c r="BI13" s="161"/>
      <c r="BJ13" s="162"/>
      <c r="BK13" s="160"/>
      <c r="BL13" s="161"/>
      <c r="BM13" s="161"/>
      <c r="BN13" s="161"/>
      <c r="BO13" s="161"/>
      <c r="BP13" s="161"/>
      <c r="BQ13" s="162"/>
      <c r="BR13" s="160"/>
      <c r="BS13" s="161"/>
      <c r="BT13" s="161"/>
      <c r="BU13" s="161"/>
      <c r="BV13" s="161"/>
      <c r="BW13" s="161"/>
      <c r="BX13" s="162"/>
      <c r="BY13" s="160"/>
      <c r="BZ13" s="161"/>
      <c r="CA13" s="161"/>
      <c r="CB13" s="161"/>
      <c r="CC13" s="161"/>
      <c r="CD13" s="161"/>
      <c r="CE13" s="162"/>
      <c r="CF13" s="160"/>
      <c r="CG13" s="161"/>
      <c r="CH13" s="161"/>
      <c r="CI13" s="161"/>
      <c r="CJ13" s="161"/>
      <c r="CK13" s="161"/>
      <c r="CL13" s="162"/>
      <c r="CM13" s="160"/>
      <c r="CN13" s="161"/>
      <c r="CO13" s="161"/>
      <c r="CP13" s="161"/>
      <c r="CQ13" s="161"/>
      <c r="CR13" s="161"/>
      <c r="CS13" s="162"/>
      <c r="CT13" s="160"/>
      <c r="CU13" s="161"/>
      <c r="CV13" s="161"/>
      <c r="CW13" s="161"/>
      <c r="CX13" s="161"/>
      <c r="CY13" s="161"/>
      <c r="CZ13" s="161"/>
      <c r="DA13" s="161"/>
      <c r="DB13" s="162"/>
      <c r="DC13" s="160"/>
      <c r="DD13" s="161"/>
      <c r="DE13" s="161"/>
      <c r="DF13" s="161"/>
      <c r="DG13" s="161"/>
      <c r="DH13" s="161"/>
      <c r="DI13" s="162"/>
      <c r="DJ13" s="160"/>
      <c r="DK13" s="161"/>
      <c r="DL13" s="161"/>
      <c r="DM13" s="161"/>
      <c r="DN13" s="161"/>
      <c r="DO13" s="161"/>
      <c r="DP13" s="162"/>
      <c r="DQ13" s="160"/>
      <c r="DR13" s="161"/>
      <c r="DS13" s="161"/>
      <c r="DT13" s="161"/>
      <c r="DU13" s="161"/>
      <c r="DV13" s="161"/>
      <c r="DW13" s="162"/>
      <c r="DX13" s="160"/>
      <c r="DY13" s="161"/>
      <c r="DZ13" s="161"/>
      <c r="EA13" s="161"/>
      <c r="EB13" s="161"/>
      <c r="EC13" s="161"/>
      <c r="ED13" s="162"/>
      <c r="EE13" s="160"/>
      <c r="EF13" s="161"/>
      <c r="EG13" s="161"/>
      <c r="EH13" s="161"/>
      <c r="EI13" s="161"/>
      <c r="EJ13" s="161"/>
      <c r="EK13" s="162"/>
      <c r="EL13" s="160"/>
      <c r="EM13" s="161"/>
      <c r="EN13" s="161"/>
      <c r="EO13" s="161"/>
      <c r="EP13" s="161"/>
      <c r="EQ13" s="161"/>
      <c r="ER13" s="162"/>
      <c r="ES13" s="160"/>
      <c r="ET13" s="161"/>
      <c r="EU13" s="161"/>
      <c r="EV13" s="161"/>
      <c r="EW13" s="161"/>
      <c r="EX13" s="161"/>
      <c r="EY13" s="162"/>
    </row>
    <row r="14" spans="1:155" ht="15">
      <c r="A14" s="170"/>
      <c r="B14" s="170"/>
      <c r="C14" s="170"/>
      <c r="D14" s="170"/>
      <c r="E14" s="170"/>
      <c r="F14" s="170"/>
      <c r="G14" s="170"/>
      <c r="H14" s="14"/>
      <c r="I14" s="169" t="s">
        <v>119</v>
      </c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</row>
    <row r="15" spans="1:155" ht="15">
      <c r="A15" s="170"/>
      <c r="B15" s="170"/>
      <c r="C15" s="170"/>
      <c r="D15" s="170"/>
      <c r="E15" s="170"/>
      <c r="F15" s="170"/>
      <c r="G15" s="170"/>
      <c r="H15" s="14"/>
      <c r="I15" s="169" t="s">
        <v>120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42">
        <v>23.39</v>
      </c>
      <c r="AO15" s="142"/>
      <c r="AP15" s="142"/>
      <c r="AQ15" s="142"/>
      <c r="AR15" s="142"/>
      <c r="AS15" s="142"/>
      <c r="AT15" s="142"/>
      <c r="AU15" s="142"/>
      <c r="AV15" s="142"/>
      <c r="AW15" s="142">
        <v>23.39</v>
      </c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>
        <v>23.39</v>
      </c>
      <c r="CU15" s="142"/>
      <c r="CV15" s="142"/>
      <c r="CW15" s="142"/>
      <c r="CX15" s="142"/>
      <c r="CY15" s="142"/>
      <c r="CZ15" s="142"/>
      <c r="DA15" s="142"/>
      <c r="DB15" s="142"/>
      <c r="DC15" s="142">
        <v>23.39</v>
      </c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</row>
    <row r="16" spans="1:155" ht="15">
      <c r="A16" s="170"/>
      <c r="B16" s="170"/>
      <c r="C16" s="170"/>
      <c r="D16" s="170"/>
      <c r="E16" s="170"/>
      <c r="F16" s="170"/>
      <c r="G16" s="170"/>
      <c r="H16" s="14"/>
      <c r="I16" s="169" t="s">
        <v>121</v>
      </c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</row>
    <row r="17" spans="1:155" ht="15">
      <c r="A17" s="170" t="s">
        <v>536</v>
      </c>
      <c r="B17" s="170"/>
      <c r="C17" s="170"/>
      <c r="D17" s="170"/>
      <c r="E17" s="170"/>
      <c r="F17" s="170"/>
      <c r="G17" s="170"/>
      <c r="H17" s="14"/>
      <c r="I17" s="154" t="s">
        <v>122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</row>
    <row r="18" spans="1:155" ht="15">
      <c r="A18" s="170"/>
      <c r="B18" s="170"/>
      <c r="C18" s="170"/>
      <c r="D18" s="170"/>
      <c r="E18" s="170"/>
      <c r="F18" s="170"/>
      <c r="G18" s="170"/>
      <c r="H18" s="14"/>
      <c r="I18" s="154" t="s">
        <v>117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</row>
    <row r="19" spans="1:155" ht="15">
      <c r="A19" s="170"/>
      <c r="B19" s="170"/>
      <c r="C19" s="170"/>
      <c r="D19" s="170"/>
      <c r="E19" s="170"/>
      <c r="F19" s="170"/>
      <c r="G19" s="170"/>
      <c r="H19" s="14"/>
      <c r="I19" s="154" t="s">
        <v>549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</row>
    <row r="20" spans="1:155" ht="30" customHeight="1">
      <c r="A20" s="170" t="s">
        <v>537</v>
      </c>
      <c r="B20" s="170"/>
      <c r="C20" s="170"/>
      <c r="D20" s="170"/>
      <c r="E20" s="170"/>
      <c r="F20" s="170"/>
      <c r="G20" s="170"/>
      <c r="H20" s="14"/>
      <c r="I20" s="154" t="s">
        <v>123</v>
      </c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72">
        <v>0.636</v>
      </c>
      <c r="AO20" s="172"/>
      <c r="AP20" s="172"/>
      <c r="AQ20" s="172"/>
      <c r="AR20" s="172"/>
      <c r="AS20" s="172"/>
      <c r="AT20" s="172"/>
      <c r="AU20" s="172"/>
      <c r="AV20" s="172"/>
      <c r="AW20" s="172">
        <v>0.636</v>
      </c>
      <c r="AX20" s="172"/>
      <c r="AY20" s="172"/>
      <c r="AZ20" s="172"/>
      <c r="BA20" s="172"/>
      <c r="BB20" s="172"/>
      <c r="BC20" s="17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>
        <v>0.64</v>
      </c>
      <c r="CU20" s="142"/>
      <c r="CV20" s="142"/>
      <c r="CW20" s="142"/>
      <c r="CX20" s="142"/>
      <c r="CY20" s="142"/>
      <c r="CZ20" s="142"/>
      <c r="DA20" s="142"/>
      <c r="DB20" s="142"/>
      <c r="DC20" s="142">
        <v>0.64</v>
      </c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</row>
    <row r="21" spans="1:155" ht="44.25" customHeight="1">
      <c r="A21" s="170" t="s">
        <v>538</v>
      </c>
      <c r="B21" s="170"/>
      <c r="C21" s="170"/>
      <c r="D21" s="170"/>
      <c r="E21" s="170"/>
      <c r="F21" s="170"/>
      <c r="G21" s="170"/>
      <c r="H21" s="14"/>
      <c r="I21" s="154" t="s">
        <v>124</v>
      </c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72">
        <v>22.754</v>
      </c>
      <c r="AO21" s="172"/>
      <c r="AP21" s="172"/>
      <c r="AQ21" s="172"/>
      <c r="AR21" s="172"/>
      <c r="AS21" s="172"/>
      <c r="AT21" s="172"/>
      <c r="AU21" s="172"/>
      <c r="AV21" s="172"/>
      <c r="AW21" s="172">
        <v>22.754</v>
      </c>
      <c r="AX21" s="172"/>
      <c r="AY21" s="172"/>
      <c r="AZ21" s="172"/>
      <c r="BA21" s="172"/>
      <c r="BB21" s="172"/>
      <c r="BC21" s="17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>
        <v>22.75</v>
      </c>
      <c r="CU21" s="142"/>
      <c r="CV21" s="142"/>
      <c r="CW21" s="142"/>
      <c r="CX21" s="142"/>
      <c r="CY21" s="142"/>
      <c r="CZ21" s="142"/>
      <c r="DA21" s="142"/>
      <c r="DB21" s="142"/>
      <c r="DC21" s="142">
        <v>22.75</v>
      </c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</row>
    <row r="22" spans="1:155" ht="30" customHeight="1">
      <c r="A22" s="170" t="s">
        <v>539</v>
      </c>
      <c r="B22" s="170"/>
      <c r="C22" s="170"/>
      <c r="D22" s="170"/>
      <c r="E22" s="170"/>
      <c r="F22" s="170"/>
      <c r="G22" s="170"/>
      <c r="H22" s="14"/>
      <c r="I22" s="154" t="s">
        <v>125</v>
      </c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72">
        <v>1.754</v>
      </c>
      <c r="AO22" s="172"/>
      <c r="AP22" s="172"/>
      <c r="AQ22" s="172"/>
      <c r="AR22" s="172"/>
      <c r="AS22" s="172"/>
      <c r="AT22" s="172"/>
      <c r="AU22" s="172"/>
      <c r="AV22" s="172"/>
      <c r="AW22" s="172">
        <v>1.754</v>
      </c>
      <c r="AX22" s="172"/>
      <c r="AY22" s="172"/>
      <c r="AZ22" s="172"/>
      <c r="BA22" s="172"/>
      <c r="BB22" s="172"/>
      <c r="BC22" s="17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>
        <v>1.75</v>
      </c>
      <c r="CU22" s="142"/>
      <c r="CV22" s="142"/>
      <c r="CW22" s="142"/>
      <c r="CX22" s="142"/>
      <c r="CY22" s="142"/>
      <c r="CZ22" s="142"/>
      <c r="DA22" s="142"/>
      <c r="DB22" s="142"/>
      <c r="DC22" s="142">
        <v>1.75</v>
      </c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</row>
    <row r="23" spans="1:155" ht="15">
      <c r="A23" s="163" t="s">
        <v>540</v>
      </c>
      <c r="B23" s="164"/>
      <c r="C23" s="164"/>
      <c r="D23" s="164"/>
      <c r="E23" s="164"/>
      <c r="F23" s="164"/>
      <c r="G23" s="165"/>
      <c r="H23" s="14"/>
      <c r="I23" s="154" t="s">
        <v>117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7"/>
      <c r="AO23" s="158"/>
      <c r="AP23" s="158"/>
      <c r="AQ23" s="158"/>
      <c r="AR23" s="158"/>
      <c r="AS23" s="158"/>
      <c r="AT23" s="158"/>
      <c r="AU23" s="158"/>
      <c r="AV23" s="159"/>
      <c r="AW23" s="157"/>
      <c r="AX23" s="158"/>
      <c r="AY23" s="158"/>
      <c r="AZ23" s="158"/>
      <c r="BA23" s="158"/>
      <c r="BB23" s="158"/>
      <c r="BC23" s="159"/>
      <c r="BD23" s="157"/>
      <c r="BE23" s="158"/>
      <c r="BF23" s="158"/>
      <c r="BG23" s="158"/>
      <c r="BH23" s="158"/>
      <c r="BI23" s="158"/>
      <c r="BJ23" s="159"/>
      <c r="BK23" s="157"/>
      <c r="BL23" s="158"/>
      <c r="BM23" s="158"/>
      <c r="BN23" s="158"/>
      <c r="BO23" s="158"/>
      <c r="BP23" s="158"/>
      <c r="BQ23" s="159"/>
      <c r="BR23" s="157"/>
      <c r="BS23" s="158"/>
      <c r="BT23" s="158"/>
      <c r="BU23" s="158"/>
      <c r="BV23" s="158"/>
      <c r="BW23" s="158"/>
      <c r="BX23" s="159"/>
      <c r="BY23" s="157"/>
      <c r="BZ23" s="158"/>
      <c r="CA23" s="158"/>
      <c r="CB23" s="158"/>
      <c r="CC23" s="158"/>
      <c r="CD23" s="158"/>
      <c r="CE23" s="159"/>
      <c r="CF23" s="157"/>
      <c r="CG23" s="158"/>
      <c r="CH23" s="158"/>
      <c r="CI23" s="158"/>
      <c r="CJ23" s="158"/>
      <c r="CK23" s="158"/>
      <c r="CL23" s="159"/>
      <c r="CM23" s="157"/>
      <c r="CN23" s="158"/>
      <c r="CO23" s="158"/>
      <c r="CP23" s="158"/>
      <c r="CQ23" s="158"/>
      <c r="CR23" s="158"/>
      <c r="CS23" s="159"/>
      <c r="CT23" s="157"/>
      <c r="CU23" s="158"/>
      <c r="CV23" s="158"/>
      <c r="CW23" s="158"/>
      <c r="CX23" s="158"/>
      <c r="CY23" s="158"/>
      <c r="CZ23" s="158"/>
      <c r="DA23" s="158"/>
      <c r="DB23" s="159"/>
      <c r="DC23" s="157"/>
      <c r="DD23" s="158"/>
      <c r="DE23" s="158"/>
      <c r="DF23" s="158"/>
      <c r="DG23" s="158"/>
      <c r="DH23" s="158"/>
      <c r="DI23" s="159"/>
      <c r="DJ23" s="157"/>
      <c r="DK23" s="158"/>
      <c r="DL23" s="158"/>
      <c r="DM23" s="158"/>
      <c r="DN23" s="158"/>
      <c r="DO23" s="158"/>
      <c r="DP23" s="159"/>
      <c r="DQ23" s="157"/>
      <c r="DR23" s="158"/>
      <c r="DS23" s="158"/>
      <c r="DT23" s="158"/>
      <c r="DU23" s="158"/>
      <c r="DV23" s="158"/>
      <c r="DW23" s="159"/>
      <c r="DX23" s="157"/>
      <c r="DY23" s="158"/>
      <c r="DZ23" s="158"/>
      <c r="EA23" s="158"/>
      <c r="EB23" s="158"/>
      <c r="EC23" s="158"/>
      <c r="ED23" s="159"/>
      <c r="EE23" s="157"/>
      <c r="EF23" s="158"/>
      <c r="EG23" s="158"/>
      <c r="EH23" s="158"/>
      <c r="EI23" s="158"/>
      <c r="EJ23" s="158"/>
      <c r="EK23" s="159"/>
      <c r="EL23" s="157"/>
      <c r="EM23" s="158"/>
      <c r="EN23" s="158"/>
      <c r="EO23" s="158"/>
      <c r="EP23" s="158"/>
      <c r="EQ23" s="158"/>
      <c r="ER23" s="159"/>
      <c r="ES23" s="157"/>
      <c r="ET23" s="158"/>
      <c r="EU23" s="158"/>
      <c r="EV23" s="158"/>
      <c r="EW23" s="158"/>
      <c r="EX23" s="158"/>
      <c r="EY23" s="159"/>
    </row>
    <row r="24" spans="1:155" ht="15">
      <c r="A24" s="166"/>
      <c r="B24" s="167"/>
      <c r="C24" s="167"/>
      <c r="D24" s="167"/>
      <c r="E24" s="167"/>
      <c r="F24" s="167"/>
      <c r="G24" s="168"/>
      <c r="H24" s="14"/>
      <c r="I24" s="169" t="s">
        <v>126</v>
      </c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0"/>
      <c r="AO24" s="161"/>
      <c r="AP24" s="161"/>
      <c r="AQ24" s="161"/>
      <c r="AR24" s="161"/>
      <c r="AS24" s="161"/>
      <c r="AT24" s="161"/>
      <c r="AU24" s="161"/>
      <c r="AV24" s="162"/>
      <c r="AW24" s="160"/>
      <c r="AX24" s="161"/>
      <c r="AY24" s="161"/>
      <c r="AZ24" s="161"/>
      <c r="BA24" s="161"/>
      <c r="BB24" s="161"/>
      <c r="BC24" s="162"/>
      <c r="BD24" s="160"/>
      <c r="BE24" s="161"/>
      <c r="BF24" s="161"/>
      <c r="BG24" s="161"/>
      <c r="BH24" s="161"/>
      <c r="BI24" s="161"/>
      <c r="BJ24" s="162"/>
      <c r="BK24" s="160"/>
      <c r="BL24" s="161"/>
      <c r="BM24" s="161"/>
      <c r="BN24" s="161"/>
      <c r="BO24" s="161"/>
      <c r="BP24" s="161"/>
      <c r="BQ24" s="162"/>
      <c r="BR24" s="160"/>
      <c r="BS24" s="161"/>
      <c r="BT24" s="161"/>
      <c r="BU24" s="161"/>
      <c r="BV24" s="161"/>
      <c r="BW24" s="161"/>
      <c r="BX24" s="162"/>
      <c r="BY24" s="160"/>
      <c r="BZ24" s="161"/>
      <c r="CA24" s="161"/>
      <c r="CB24" s="161"/>
      <c r="CC24" s="161"/>
      <c r="CD24" s="161"/>
      <c r="CE24" s="162"/>
      <c r="CF24" s="160"/>
      <c r="CG24" s="161"/>
      <c r="CH24" s="161"/>
      <c r="CI24" s="161"/>
      <c r="CJ24" s="161"/>
      <c r="CK24" s="161"/>
      <c r="CL24" s="162"/>
      <c r="CM24" s="160"/>
      <c r="CN24" s="161"/>
      <c r="CO24" s="161"/>
      <c r="CP24" s="161"/>
      <c r="CQ24" s="161"/>
      <c r="CR24" s="161"/>
      <c r="CS24" s="162"/>
      <c r="CT24" s="160"/>
      <c r="CU24" s="161"/>
      <c r="CV24" s="161"/>
      <c r="CW24" s="161"/>
      <c r="CX24" s="161"/>
      <c r="CY24" s="161"/>
      <c r="CZ24" s="161"/>
      <c r="DA24" s="161"/>
      <c r="DB24" s="162"/>
      <c r="DC24" s="160"/>
      <c r="DD24" s="161"/>
      <c r="DE24" s="161"/>
      <c r="DF24" s="161"/>
      <c r="DG24" s="161"/>
      <c r="DH24" s="161"/>
      <c r="DI24" s="162"/>
      <c r="DJ24" s="160"/>
      <c r="DK24" s="161"/>
      <c r="DL24" s="161"/>
      <c r="DM24" s="161"/>
      <c r="DN24" s="161"/>
      <c r="DO24" s="161"/>
      <c r="DP24" s="162"/>
      <c r="DQ24" s="160"/>
      <c r="DR24" s="161"/>
      <c r="DS24" s="161"/>
      <c r="DT24" s="161"/>
      <c r="DU24" s="161"/>
      <c r="DV24" s="161"/>
      <c r="DW24" s="162"/>
      <c r="DX24" s="160"/>
      <c r="DY24" s="161"/>
      <c r="DZ24" s="161"/>
      <c r="EA24" s="161"/>
      <c r="EB24" s="161"/>
      <c r="EC24" s="161"/>
      <c r="ED24" s="162"/>
      <c r="EE24" s="160"/>
      <c r="EF24" s="161"/>
      <c r="EG24" s="161"/>
      <c r="EH24" s="161"/>
      <c r="EI24" s="161"/>
      <c r="EJ24" s="161"/>
      <c r="EK24" s="162"/>
      <c r="EL24" s="160"/>
      <c r="EM24" s="161"/>
      <c r="EN24" s="161"/>
      <c r="EO24" s="161"/>
      <c r="EP24" s="161"/>
      <c r="EQ24" s="161"/>
      <c r="ER24" s="162"/>
      <c r="ES24" s="160"/>
      <c r="ET24" s="161"/>
      <c r="EU24" s="161"/>
      <c r="EV24" s="161"/>
      <c r="EW24" s="161"/>
      <c r="EX24" s="161"/>
      <c r="EY24" s="162"/>
    </row>
    <row r="25" spans="1:155" ht="15">
      <c r="A25" s="170" t="s">
        <v>541</v>
      </c>
      <c r="B25" s="170"/>
      <c r="C25" s="170"/>
      <c r="D25" s="170"/>
      <c r="E25" s="170"/>
      <c r="F25" s="170"/>
      <c r="G25" s="170"/>
      <c r="H25" s="14"/>
      <c r="I25" s="169" t="s">
        <v>127</v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</row>
    <row r="26" spans="1:155" ht="44.25" customHeight="1">
      <c r="A26" s="170" t="s">
        <v>542</v>
      </c>
      <c r="B26" s="170"/>
      <c r="C26" s="170"/>
      <c r="D26" s="170"/>
      <c r="E26" s="170"/>
      <c r="F26" s="170"/>
      <c r="G26" s="170"/>
      <c r="H26" s="14"/>
      <c r="I26" s="154" t="s">
        <v>128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42">
        <v>7.5</v>
      </c>
      <c r="AO26" s="142"/>
      <c r="AP26" s="142"/>
      <c r="AQ26" s="142"/>
      <c r="AR26" s="142"/>
      <c r="AS26" s="142"/>
      <c r="AT26" s="142"/>
      <c r="AU26" s="142"/>
      <c r="AV26" s="142"/>
      <c r="AW26" s="142">
        <v>7.5</v>
      </c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>
        <v>7.5</v>
      </c>
      <c r="CU26" s="142"/>
      <c r="CV26" s="142"/>
      <c r="CW26" s="142"/>
      <c r="CX26" s="142"/>
      <c r="CY26" s="142"/>
      <c r="CZ26" s="142"/>
      <c r="DA26" s="142"/>
      <c r="DB26" s="142"/>
      <c r="DC26" s="142">
        <v>7.5</v>
      </c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</row>
    <row r="27" spans="1:155" ht="44.25" customHeight="1">
      <c r="A27" s="170" t="s">
        <v>543</v>
      </c>
      <c r="B27" s="170"/>
      <c r="C27" s="170"/>
      <c r="D27" s="170"/>
      <c r="E27" s="170"/>
      <c r="F27" s="170"/>
      <c r="G27" s="170"/>
      <c r="H27" s="14"/>
      <c r="I27" s="154" t="s">
        <v>129</v>
      </c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42">
        <v>21</v>
      </c>
      <c r="AO27" s="142"/>
      <c r="AP27" s="142"/>
      <c r="AQ27" s="142"/>
      <c r="AR27" s="142"/>
      <c r="AS27" s="142"/>
      <c r="AT27" s="142"/>
      <c r="AU27" s="142"/>
      <c r="AV27" s="142"/>
      <c r="AW27" s="142">
        <v>21</v>
      </c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>
        <v>21</v>
      </c>
      <c r="CU27" s="142"/>
      <c r="CV27" s="142"/>
      <c r="CW27" s="142"/>
      <c r="CX27" s="142"/>
      <c r="CY27" s="142"/>
      <c r="CZ27" s="142"/>
      <c r="DA27" s="142"/>
      <c r="DB27" s="142"/>
      <c r="DC27" s="142">
        <v>21</v>
      </c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</row>
    <row r="28" spans="16:144" ht="15">
      <c r="P28" s="175" t="s">
        <v>924</v>
      </c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</row>
    <row r="29" spans="16:144" ht="15">
      <c r="P29" s="177" t="s">
        <v>925</v>
      </c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</row>
    <row r="30" ht="15">
      <c r="A30" s="3" t="s">
        <v>550</v>
      </c>
    </row>
    <row r="31" spans="6:155" s="6" customFormat="1" ht="43.5" customHeight="1">
      <c r="F31" s="173" t="s">
        <v>551</v>
      </c>
      <c r="G31" s="173"/>
      <c r="H31" s="173"/>
      <c r="I31" s="174" t="s">
        <v>130</v>
      </c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</row>
    <row r="32" spans="6:9" s="6" customFormat="1" ht="15" customHeight="1">
      <c r="F32" s="173" t="s">
        <v>33</v>
      </c>
      <c r="G32" s="173"/>
      <c r="H32" s="173"/>
      <c r="I32" s="6" t="s">
        <v>131</v>
      </c>
    </row>
    <row r="33" spans="6:9" s="6" customFormat="1" ht="15" customHeight="1">
      <c r="F33" s="173" t="s">
        <v>34</v>
      </c>
      <c r="G33" s="173"/>
      <c r="H33" s="173"/>
      <c r="I33" s="6" t="s">
        <v>132</v>
      </c>
    </row>
    <row r="34" spans="6:9" s="6" customFormat="1" ht="15" customHeight="1">
      <c r="F34" s="173" t="s">
        <v>35</v>
      </c>
      <c r="G34" s="173"/>
      <c r="H34" s="173"/>
      <c r="I34" s="6" t="s">
        <v>133</v>
      </c>
    </row>
    <row r="35" spans="6:155" s="6" customFormat="1" ht="31.5" customHeight="1">
      <c r="F35" s="173" t="s">
        <v>47</v>
      </c>
      <c r="G35" s="173"/>
      <c r="H35" s="173"/>
      <c r="I35" s="174" t="s">
        <v>138</v>
      </c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</row>
    <row r="36" s="6" customFormat="1" ht="3" customHeight="1"/>
  </sheetData>
  <sheetProtection/>
  <mergeCells count="324">
    <mergeCell ref="F34:H34"/>
    <mergeCell ref="AW27:BC27"/>
    <mergeCell ref="EE27:EK27"/>
    <mergeCell ref="DC27:DI27"/>
    <mergeCell ref="P28:EN28"/>
    <mergeCell ref="P29:EN29"/>
    <mergeCell ref="I27:AM27"/>
    <mergeCell ref="F32:H32"/>
    <mergeCell ref="CT27:DB27"/>
    <mergeCell ref="F35:H35"/>
    <mergeCell ref="I35:EY35"/>
    <mergeCell ref="DJ27:DP27"/>
    <mergeCell ref="DQ27:DW27"/>
    <mergeCell ref="DX27:ED27"/>
    <mergeCell ref="EL27:ER27"/>
    <mergeCell ref="F31:H31"/>
    <mergeCell ref="I31:EY31"/>
    <mergeCell ref="BD27:BJ27"/>
    <mergeCell ref="F33:H33"/>
    <mergeCell ref="ES27:EY27"/>
    <mergeCell ref="CM27:CS27"/>
    <mergeCell ref="A27:G27"/>
    <mergeCell ref="AN27:AV27"/>
    <mergeCell ref="DX26:ED26"/>
    <mergeCell ref="DQ26:DW26"/>
    <mergeCell ref="BR27:BX27"/>
    <mergeCell ref="CF27:CL27"/>
    <mergeCell ref="BY27:CE27"/>
    <mergeCell ref="BK27:BQ27"/>
    <mergeCell ref="ES26:EY26"/>
    <mergeCell ref="BR26:BX26"/>
    <mergeCell ref="BY26:CE26"/>
    <mergeCell ref="CF26:CL26"/>
    <mergeCell ref="CM26:CS26"/>
    <mergeCell ref="CT26:DB26"/>
    <mergeCell ref="EL26:ER26"/>
    <mergeCell ref="EE26:EK26"/>
    <mergeCell ref="DC26:DI26"/>
    <mergeCell ref="DJ26:DP26"/>
    <mergeCell ref="I26:AM26"/>
    <mergeCell ref="A26:G26"/>
    <mergeCell ref="CF25:CL25"/>
    <mergeCell ref="BD25:BJ25"/>
    <mergeCell ref="BK25:BQ25"/>
    <mergeCell ref="BD26:BJ26"/>
    <mergeCell ref="AN26:AV26"/>
    <mergeCell ref="AW26:BC26"/>
    <mergeCell ref="BK26:BQ26"/>
    <mergeCell ref="BY25:CE25"/>
    <mergeCell ref="A25:G25"/>
    <mergeCell ref="I25:AM25"/>
    <mergeCell ref="AN25:AV25"/>
    <mergeCell ref="AW25:BC25"/>
    <mergeCell ref="ES25:EY25"/>
    <mergeCell ref="CT25:DB25"/>
    <mergeCell ref="DC25:DI25"/>
    <mergeCell ref="BR25:BX25"/>
    <mergeCell ref="CM25:CS25"/>
    <mergeCell ref="EL23:ER24"/>
    <mergeCell ref="EE25:EK25"/>
    <mergeCell ref="EL25:ER25"/>
    <mergeCell ref="ES23:EY24"/>
    <mergeCell ref="DC23:DI24"/>
    <mergeCell ref="DJ25:DP25"/>
    <mergeCell ref="DX25:ED25"/>
    <mergeCell ref="DQ25:DW25"/>
    <mergeCell ref="EE22:EK22"/>
    <mergeCell ref="DQ23:DW24"/>
    <mergeCell ref="CT22:DB22"/>
    <mergeCell ref="DC22:DI22"/>
    <mergeCell ref="DJ22:DP22"/>
    <mergeCell ref="BY23:CE24"/>
    <mergeCell ref="CT23:DB24"/>
    <mergeCell ref="EE23:EK24"/>
    <mergeCell ref="EE19:EK19"/>
    <mergeCell ref="DJ19:DP19"/>
    <mergeCell ref="DC19:DI19"/>
    <mergeCell ref="BR19:BX19"/>
    <mergeCell ref="CF19:CL19"/>
    <mergeCell ref="BK19:BQ19"/>
    <mergeCell ref="A23:G24"/>
    <mergeCell ref="I23:AM23"/>
    <mergeCell ref="I20:AM20"/>
    <mergeCell ref="EL21:ER21"/>
    <mergeCell ref="DQ20:DW20"/>
    <mergeCell ref="CT20:DB20"/>
    <mergeCell ref="CM20:CS20"/>
    <mergeCell ref="AN23:AV24"/>
    <mergeCell ref="DX22:ED22"/>
    <mergeCell ref="CM22:CS22"/>
    <mergeCell ref="BR22:BX22"/>
    <mergeCell ref="DX23:ED24"/>
    <mergeCell ref="CM19:CS19"/>
    <mergeCell ref="DJ20:DP20"/>
    <mergeCell ref="DX21:ED21"/>
    <mergeCell ref="DJ23:DP24"/>
    <mergeCell ref="DC20:DI20"/>
    <mergeCell ref="CF21:CL21"/>
    <mergeCell ref="BR23:BX24"/>
    <mergeCell ref="EE21:EK21"/>
    <mergeCell ref="BY20:CE20"/>
    <mergeCell ref="CF22:CL22"/>
    <mergeCell ref="AN22:AV22"/>
    <mergeCell ref="DX20:ED20"/>
    <mergeCell ref="EE20:EK20"/>
    <mergeCell ref="DQ22:DW22"/>
    <mergeCell ref="DC21:DI21"/>
    <mergeCell ref="DJ21:DP21"/>
    <mergeCell ref="BD21:BJ21"/>
    <mergeCell ref="I24:AM24"/>
    <mergeCell ref="A21:G21"/>
    <mergeCell ref="I21:AM21"/>
    <mergeCell ref="BD20:BJ20"/>
    <mergeCell ref="AN20:AV20"/>
    <mergeCell ref="AW21:BC21"/>
    <mergeCell ref="AN21:AV21"/>
    <mergeCell ref="A20:G20"/>
    <mergeCell ref="I22:AM22"/>
    <mergeCell ref="A22:G22"/>
    <mergeCell ref="BK21:BQ21"/>
    <mergeCell ref="AW22:BC22"/>
    <mergeCell ref="AW23:BC24"/>
    <mergeCell ref="CF23:CL24"/>
    <mergeCell ref="CM23:CS24"/>
    <mergeCell ref="BD23:BJ24"/>
    <mergeCell ref="BK23:BQ24"/>
    <mergeCell ref="CM21:CS21"/>
    <mergeCell ref="BY21:CE21"/>
    <mergeCell ref="BD22:BJ22"/>
    <mergeCell ref="AW20:BC20"/>
    <mergeCell ref="CF20:CL20"/>
    <mergeCell ref="BR20:BX20"/>
    <mergeCell ref="ES21:EY21"/>
    <mergeCell ref="BK22:BQ22"/>
    <mergeCell ref="BK20:BQ20"/>
    <mergeCell ref="BY22:CE22"/>
    <mergeCell ref="BR21:BX21"/>
    <mergeCell ref="ES20:EY20"/>
    <mergeCell ref="EL20:ER20"/>
    <mergeCell ref="ES22:EY22"/>
    <mergeCell ref="ES19:EY19"/>
    <mergeCell ref="EL19:ER19"/>
    <mergeCell ref="BY19:CE19"/>
    <mergeCell ref="DX19:ED19"/>
    <mergeCell ref="DQ19:DW19"/>
    <mergeCell ref="CT19:DB19"/>
    <mergeCell ref="EL22:ER22"/>
    <mergeCell ref="CT21:DB21"/>
    <mergeCell ref="DQ21:DW21"/>
    <mergeCell ref="A17:G17"/>
    <mergeCell ref="I17:AM17"/>
    <mergeCell ref="AN17:AV17"/>
    <mergeCell ref="CF17:CL17"/>
    <mergeCell ref="BR17:BX17"/>
    <mergeCell ref="BY17:CE17"/>
    <mergeCell ref="AW17:BC17"/>
    <mergeCell ref="BD17:BJ17"/>
    <mergeCell ref="BK17:BQ17"/>
    <mergeCell ref="A19:G19"/>
    <mergeCell ref="A18:G18"/>
    <mergeCell ref="I18:AM18"/>
    <mergeCell ref="I19:AM19"/>
    <mergeCell ref="AN18:AV18"/>
    <mergeCell ref="BD18:BJ18"/>
    <mergeCell ref="AW18:BC18"/>
    <mergeCell ref="AN19:AV19"/>
    <mergeCell ref="AW19:BC19"/>
    <mergeCell ref="BD19:BJ19"/>
    <mergeCell ref="CM18:CS18"/>
    <mergeCell ref="DQ18:DW18"/>
    <mergeCell ref="A16:G16"/>
    <mergeCell ref="I16:AM16"/>
    <mergeCell ref="AN16:AV16"/>
    <mergeCell ref="CF16:CL16"/>
    <mergeCell ref="AW16:BC16"/>
    <mergeCell ref="BD16:BJ16"/>
    <mergeCell ref="BR16:BX16"/>
    <mergeCell ref="BY16:CE16"/>
    <mergeCell ref="BK16:BQ16"/>
    <mergeCell ref="CM16:CS16"/>
    <mergeCell ref="CT16:DB16"/>
    <mergeCell ref="CT18:DB18"/>
    <mergeCell ref="DJ18:DP18"/>
    <mergeCell ref="CF18:CL18"/>
    <mergeCell ref="BK18:BQ18"/>
    <mergeCell ref="BY18:CE18"/>
    <mergeCell ref="BR18:BX18"/>
    <mergeCell ref="DC18:DI18"/>
    <mergeCell ref="EL18:ER18"/>
    <mergeCell ref="DX18:ED18"/>
    <mergeCell ref="EL14:ER14"/>
    <mergeCell ref="ES14:EY14"/>
    <mergeCell ref="DX15:ED15"/>
    <mergeCell ref="DJ14:DP14"/>
    <mergeCell ref="DX17:ED17"/>
    <mergeCell ref="EE17:EK17"/>
    <mergeCell ref="EE18:EK18"/>
    <mergeCell ref="ES16:EY16"/>
    <mergeCell ref="CM14:CS14"/>
    <mergeCell ref="DC14:DI14"/>
    <mergeCell ref="EE14:EK14"/>
    <mergeCell ref="DQ14:DW14"/>
    <mergeCell ref="DC17:DI17"/>
    <mergeCell ref="ES18:EY18"/>
    <mergeCell ref="EL16:ER16"/>
    <mergeCell ref="EE16:EK16"/>
    <mergeCell ref="DQ17:DW17"/>
    <mergeCell ref="EL17:ER17"/>
    <mergeCell ref="CM17:CS17"/>
    <mergeCell ref="CT17:DB17"/>
    <mergeCell ref="DJ17:DP17"/>
    <mergeCell ref="ES17:EY17"/>
    <mergeCell ref="ES15:EY15"/>
    <mergeCell ref="EL15:ER15"/>
    <mergeCell ref="DX16:ED16"/>
    <mergeCell ref="DQ16:DW16"/>
    <mergeCell ref="DC16:DI16"/>
    <mergeCell ref="DJ16:DP16"/>
    <mergeCell ref="ES12:EY13"/>
    <mergeCell ref="CT12:DB13"/>
    <mergeCell ref="DQ12:DW13"/>
    <mergeCell ref="DJ15:DP15"/>
    <mergeCell ref="DC15:DI15"/>
    <mergeCell ref="DQ15:DW15"/>
    <mergeCell ref="DX14:ED14"/>
    <mergeCell ref="EE15:EK15"/>
    <mergeCell ref="EL12:ER13"/>
    <mergeCell ref="EE12:EK13"/>
    <mergeCell ref="BR15:BX15"/>
    <mergeCell ref="BY15:CE15"/>
    <mergeCell ref="DJ12:DP13"/>
    <mergeCell ref="CT14:DB14"/>
    <mergeCell ref="BR14:BX14"/>
    <mergeCell ref="BR12:BX13"/>
    <mergeCell ref="BY14:CE14"/>
    <mergeCell ref="CF14:CL14"/>
    <mergeCell ref="CT15:DB15"/>
    <mergeCell ref="CF15:CL15"/>
    <mergeCell ref="CM15:CS15"/>
    <mergeCell ref="BY12:CE13"/>
    <mergeCell ref="CF12:CL13"/>
    <mergeCell ref="CM12:CS13"/>
    <mergeCell ref="A15:G15"/>
    <mergeCell ref="I15:AM15"/>
    <mergeCell ref="BK14:BQ14"/>
    <mergeCell ref="BD14:BJ14"/>
    <mergeCell ref="A14:G14"/>
    <mergeCell ref="BK15:BQ15"/>
    <mergeCell ref="I14:AM14"/>
    <mergeCell ref="AN15:AV15"/>
    <mergeCell ref="AN14:AV14"/>
    <mergeCell ref="AW14:BC14"/>
    <mergeCell ref="AW15:BC15"/>
    <mergeCell ref="BD15:BJ15"/>
    <mergeCell ref="A11:G11"/>
    <mergeCell ref="AW8:BC9"/>
    <mergeCell ref="BK10:BQ10"/>
    <mergeCell ref="BK8:CS8"/>
    <mergeCell ref="A10:G10"/>
    <mergeCell ref="AW10:BC10"/>
    <mergeCell ref="CM11:CS11"/>
    <mergeCell ref="CM10:CS10"/>
    <mergeCell ref="CF11:CL11"/>
    <mergeCell ref="AN7:AV9"/>
    <mergeCell ref="A12:G13"/>
    <mergeCell ref="I12:AM12"/>
    <mergeCell ref="BD12:BJ13"/>
    <mergeCell ref="AN12:AV13"/>
    <mergeCell ref="AW12:BC13"/>
    <mergeCell ref="I13:AM13"/>
    <mergeCell ref="BK12:BQ13"/>
    <mergeCell ref="DX12:ED13"/>
    <mergeCell ref="DC12:DI13"/>
    <mergeCell ref="AN10:AV10"/>
    <mergeCell ref="DJ11:DP11"/>
    <mergeCell ref="DC11:DI11"/>
    <mergeCell ref="BK11:BQ11"/>
    <mergeCell ref="BR11:BX11"/>
    <mergeCell ref="BY10:CE10"/>
    <mergeCell ref="BR10:BX10"/>
    <mergeCell ref="I11:AM11"/>
    <mergeCell ref="AN11:AV11"/>
    <mergeCell ref="AW11:BC11"/>
    <mergeCell ref="BD11:BJ11"/>
    <mergeCell ref="BD10:BJ10"/>
    <mergeCell ref="BY11:CE11"/>
    <mergeCell ref="H10:AM10"/>
    <mergeCell ref="ES11:EY11"/>
    <mergeCell ref="DC8:DI9"/>
    <mergeCell ref="DQ8:EY8"/>
    <mergeCell ref="BK9:BQ9"/>
    <mergeCell ref="DX11:ED11"/>
    <mergeCell ref="EL11:ER11"/>
    <mergeCell ref="CT11:DB11"/>
    <mergeCell ref="CT7:DB9"/>
    <mergeCell ref="DC7:EY7"/>
    <mergeCell ref="DJ8:DP9"/>
    <mergeCell ref="ES10:EY10"/>
    <mergeCell ref="EL10:ER10"/>
    <mergeCell ref="CT10:DB10"/>
    <mergeCell ref="DQ10:DW10"/>
    <mergeCell ref="DX10:ED10"/>
    <mergeCell ref="CF10:CL10"/>
    <mergeCell ref="EE10:EK10"/>
    <mergeCell ref="DC10:DI10"/>
    <mergeCell ref="DJ10:DP10"/>
    <mergeCell ref="EE11:EK11"/>
    <mergeCell ref="DQ11:DW11"/>
    <mergeCell ref="A4:EY4"/>
    <mergeCell ref="A6:G9"/>
    <mergeCell ref="H6:AM9"/>
    <mergeCell ref="AN6:CS6"/>
    <mergeCell ref="CT6:EY6"/>
    <mergeCell ref="ES9:EY9"/>
    <mergeCell ref="CF9:CL9"/>
    <mergeCell ref="EL9:ER9"/>
    <mergeCell ref="BD8:BJ9"/>
    <mergeCell ref="AW7:CS7"/>
    <mergeCell ref="BY9:CE9"/>
    <mergeCell ref="EE9:EK9"/>
    <mergeCell ref="DQ9:DW9"/>
    <mergeCell ref="DX9:ED9"/>
    <mergeCell ref="CM9:CS9"/>
    <mergeCell ref="BR9:BX9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27"/>
  <sheetViews>
    <sheetView zoomScalePageLayoutView="0" workbookViewId="0" topLeftCell="A16">
      <selection activeCell="CU6" sqref="CU6:DI6"/>
    </sheetView>
  </sheetViews>
  <sheetFormatPr defaultColWidth="0.85546875" defaultRowHeight="15"/>
  <cols>
    <col min="1" max="16384" width="0.85546875" style="3" customWidth="1"/>
  </cols>
  <sheetData>
    <row r="1" s="1" customFormat="1" ht="12">
      <c r="EY1" s="2" t="s">
        <v>139</v>
      </c>
    </row>
    <row r="3" spans="1:155" ht="15.75">
      <c r="A3" s="143" t="s">
        <v>140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</row>
    <row r="4" s="6" customFormat="1" ht="15">
      <c r="EY4" s="7"/>
    </row>
    <row r="5" spans="1:155" s="8" customFormat="1" ht="15">
      <c r="A5" s="144" t="s">
        <v>533</v>
      </c>
      <c r="B5" s="145"/>
      <c r="C5" s="145"/>
      <c r="D5" s="145"/>
      <c r="E5" s="145"/>
      <c r="F5" s="146"/>
      <c r="G5" s="144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38" t="s">
        <v>606</v>
      </c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 t="s">
        <v>607</v>
      </c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</row>
    <row r="6" spans="1:155" s="8" customFormat="1" ht="132.75" customHeight="1">
      <c r="A6" s="150"/>
      <c r="B6" s="151"/>
      <c r="C6" s="151"/>
      <c r="D6" s="151"/>
      <c r="E6" s="151"/>
      <c r="F6" s="152"/>
      <c r="G6" s="150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38" t="s">
        <v>141</v>
      </c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 t="s">
        <v>142</v>
      </c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 t="s">
        <v>143</v>
      </c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7" t="s">
        <v>144</v>
      </c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 t="s">
        <v>141</v>
      </c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 t="s">
        <v>142</v>
      </c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 t="s">
        <v>143</v>
      </c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7" t="s">
        <v>144</v>
      </c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</row>
    <row r="7" spans="1:155" s="16" customFormat="1" ht="15">
      <c r="A7" s="142">
        <v>1</v>
      </c>
      <c r="B7" s="142"/>
      <c r="C7" s="142"/>
      <c r="D7" s="142"/>
      <c r="E7" s="142"/>
      <c r="F7" s="142"/>
      <c r="G7" s="179">
        <v>2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42">
        <v>3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>
        <v>4</v>
      </c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>
        <v>5</v>
      </c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>
        <v>6</v>
      </c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>
        <v>7</v>
      </c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>
        <v>8</v>
      </c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>
        <v>9</v>
      </c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>
        <v>10</v>
      </c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</row>
    <row r="8" spans="1:155" s="6" customFormat="1" ht="15">
      <c r="A8" s="183" t="s">
        <v>535</v>
      </c>
      <c r="B8" s="183"/>
      <c r="C8" s="183"/>
      <c r="D8" s="183"/>
      <c r="E8" s="183"/>
      <c r="F8" s="183"/>
      <c r="G8" s="17"/>
      <c r="H8" s="181" t="s">
        <v>145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</row>
    <row r="9" spans="1:155" s="6" customFormat="1" ht="15">
      <c r="A9" s="183"/>
      <c r="B9" s="183"/>
      <c r="C9" s="183"/>
      <c r="D9" s="183"/>
      <c r="E9" s="183"/>
      <c r="F9" s="183"/>
      <c r="G9" s="17"/>
      <c r="H9" s="182" t="s">
        <v>146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</row>
    <row r="10" spans="1:155" s="6" customFormat="1" ht="15">
      <c r="A10" s="183"/>
      <c r="B10" s="183"/>
      <c r="C10" s="183"/>
      <c r="D10" s="183"/>
      <c r="E10" s="183"/>
      <c r="F10" s="183"/>
      <c r="G10" s="17"/>
      <c r="H10" s="182" t="s">
        <v>147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</row>
    <row r="11" spans="1:155" s="6" customFormat="1" ht="15">
      <c r="A11" s="183"/>
      <c r="B11" s="183"/>
      <c r="C11" s="183"/>
      <c r="D11" s="183"/>
      <c r="E11" s="183"/>
      <c r="F11" s="183"/>
      <c r="G11" s="17"/>
      <c r="H11" s="182" t="s">
        <v>148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</row>
    <row r="12" spans="1:155" s="6" customFormat="1" ht="15">
      <c r="A12" s="183"/>
      <c r="B12" s="183"/>
      <c r="C12" s="183"/>
      <c r="D12" s="183"/>
      <c r="E12" s="183"/>
      <c r="F12" s="183"/>
      <c r="G12" s="17"/>
      <c r="H12" s="182" t="s">
        <v>149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</row>
    <row r="13" spans="1:155" s="6" customFormat="1" ht="15">
      <c r="A13" s="183"/>
      <c r="B13" s="183"/>
      <c r="C13" s="183"/>
      <c r="D13" s="183"/>
      <c r="E13" s="183"/>
      <c r="F13" s="183"/>
      <c r="G13" s="17"/>
      <c r="H13" s="182" t="s">
        <v>150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</row>
    <row r="14" spans="1:155" s="6" customFormat="1" ht="15">
      <c r="A14" s="183"/>
      <c r="B14" s="183"/>
      <c r="C14" s="183"/>
      <c r="D14" s="183"/>
      <c r="E14" s="183"/>
      <c r="F14" s="183"/>
      <c r="G14" s="17"/>
      <c r="H14" s="182" t="s">
        <v>151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</row>
    <row r="15" spans="1:155" s="6" customFormat="1" ht="15">
      <c r="A15" s="183"/>
      <c r="B15" s="183"/>
      <c r="C15" s="183"/>
      <c r="D15" s="183"/>
      <c r="E15" s="183"/>
      <c r="F15" s="183"/>
      <c r="G15" s="17"/>
      <c r="H15" s="181" t="s">
        <v>152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</row>
    <row r="16" spans="1:155" s="6" customFormat="1" ht="15">
      <c r="A16" s="183"/>
      <c r="B16" s="183"/>
      <c r="C16" s="183"/>
      <c r="D16" s="183"/>
      <c r="E16" s="183"/>
      <c r="F16" s="183"/>
      <c r="G16" s="17"/>
      <c r="H16" s="181" t="s">
        <v>585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</row>
    <row r="17" spans="1:155" s="6" customFormat="1" ht="15">
      <c r="A17" s="183"/>
      <c r="B17" s="183"/>
      <c r="C17" s="183"/>
      <c r="D17" s="183"/>
      <c r="E17" s="183"/>
      <c r="F17" s="183"/>
      <c r="G17" s="17"/>
      <c r="H17" s="182" t="s">
        <v>146</v>
      </c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</row>
    <row r="18" spans="1:155" s="6" customFormat="1" ht="15">
      <c r="A18" s="183"/>
      <c r="B18" s="183"/>
      <c r="C18" s="183"/>
      <c r="D18" s="183"/>
      <c r="E18" s="183"/>
      <c r="F18" s="183"/>
      <c r="G18" s="17"/>
      <c r="H18" s="182" t="s">
        <v>147</v>
      </c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</row>
    <row r="19" spans="1:155" s="6" customFormat="1" ht="15">
      <c r="A19" s="183"/>
      <c r="B19" s="183"/>
      <c r="C19" s="183"/>
      <c r="D19" s="183"/>
      <c r="E19" s="183"/>
      <c r="F19" s="183"/>
      <c r="G19" s="17"/>
      <c r="H19" s="182" t="s">
        <v>148</v>
      </c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</row>
    <row r="20" spans="1:155" s="6" customFormat="1" ht="15">
      <c r="A20" s="183"/>
      <c r="B20" s="183"/>
      <c r="C20" s="183"/>
      <c r="D20" s="183"/>
      <c r="E20" s="183"/>
      <c r="F20" s="183"/>
      <c r="G20" s="17"/>
      <c r="H20" s="182" t="s">
        <v>149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</row>
    <row r="21" spans="1:155" s="6" customFormat="1" ht="15">
      <c r="A21" s="183"/>
      <c r="B21" s="183"/>
      <c r="C21" s="183"/>
      <c r="D21" s="183"/>
      <c r="E21" s="183"/>
      <c r="F21" s="183"/>
      <c r="G21" s="17"/>
      <c r="H21" s="182" t="s">
        <v>150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</row>
    <row r="22" spans="1:155" s="6" customFormat="1" ht="15">
      <c r="A22" s="183"/>
      <c r="B22" s="183"/>
      <c r="C22" s="183"/>
      <c r="D22" s="183"/>
      <c r="E22" s="183"/>
      <c r="F22" s="183"/>
      <c r="G22" s="17"/>
      <c r="H22" s="182" t="s">
        <v>151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</row>
    <row r="23" spans="1:155" s="6" customFormat="1" ht="15">
      <c r="A23" s="183"/>
      <c r="B23" s="183"/>
      <c r="C23" s="183"/>
      <c r="D23" s="183"/>
      <c r="E23" s="183"/>
      <c r="F23" s="183"/>
      <c r="G23" s="17"/>
      <c r="H23" s="181" t="s">
        <v>152</v>
      </c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</row>
    <row r="25" ht="15">
      <c r="A25" s="3" t="s">
        <v>550</v>
      </c>
    </row>
    <row r="26" spans="5:155" s="6" customFormat="1" ht="15">
      <c r="E26" s="173" t="s">
        <v>551</v>
      </c>
      <c r="F26" s="173"/>
      <c r="G26" s="173"/>
      <c r="H26" s="174" t="s">
        <v>153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</row>
    <row r="27" spans="5:8" s="6" customFormat="1" ht="15">
      <c r="E27" s="173" t="s">
        <v>33</v>
      </c>
      <c r="F27" s="173"/>
      <c r="G27" s="173"/>
      <c r="H27" s="6" t="s">
        <v>154</v>
      </c>
    </row>
  </sheetData>
  <sheetProtection/>
  <mergeCells count="186">
    <mergeCell ref="E27:G27"/>
    <mergeCell ref="DJ22:DW22"/>
    <mergeCell ref="DX21:EK21"/>
    <mergeCell ref="DX23:EK23"/>
    <mergeCell ref="A22:F22"/>
    <mergeCell ref="AP23:BD23"/>
    <mergeCell ref="BS23:CF23"/>
    <mergeCell ref="DX22:EK22"/>
    <mergeCell ref="E26:G26"/>
    <mergeCell ref="H26:EY26"/>
    <mergeCell ref="DJ20:DW20"/>
    <mergeCell ref="H23:AO23"/>
    <mergeCell ref="DX20:EK20"/>
    <mergeCell ref="BS20:CF20"/>
    <mergeCell ref="DJ21:DW21"/>
    <mergeCell ref="DJ19:DW19"/>
    <mergeCell ref="CU19:DI19"/>
    <mergeCell ref="BE19:BR19"/>
    <mergeCell ref="BE20:BR20"/>
    <mergeCell ref="AP19:BD19"/>
    <mergeCell ref="A23:F23"/>
    <mergeCell ref="DJ23:DW23"/>
    <mergeCell ref="CG23:CT23"/>
    <mergeCell ref="BE22:BR22"/>
    <mergeCell ref="CU23:DI23"/>
    <mergeCell ref="CG22:CT22"/>
    <mergeCell ref="CU22:DI22"/>
    <mergeCell ref="BE23:BR23"/>
    <mergeCell ref="H22:AO22"/>
    <mergeCell ref="BS22:CF22"/>
    <mergeCell ref="EL23:EY23"/>
    <mergeCell ref="EL22:EY22"/>
    <mergeCell ref="EL20:EY20"/>
    <mergeCell ref="EL21:EY21"/>
    <mergeCell ref="EL19:EY19"/>
    <mergeCell ref="DX19:EK19"/>
    <mergeCell ref="CG20:CT20"/>
    <mergeCell ref="CU20:DI20"/>
    <mergeCell ref="BS21:CF21"/>
    <mergeCell ref="BS19:CF19"/>
    <mergeCell ref="CG19:CT19"/>
    <mergeCell ref="CG21:CT21"/>
    <mergeCell ref="CU21:DI21"/>
    <mergeCell ref="AP22:BD22"/>
    <mergeCell ref="A21:F21"/>
    <mergeCell ref="AP21:BD21"/>
    <mergeCell ref="BE21:BR21"/>
    <mergeCell ref="A18:F18"/>
    <mergeCell ref="H18:AO18"/>
    <mergeCell ref="A19:F19"/>
    <mergeCell ref="H19:AO19"/>
    <mergeCell ref="AP20:BD20"/>
    <mergeCell ref="AP18:BD18"/>
    <mergeCell ref="H21:AO21"/>
    <mergeCell ref="A20:F20"/>
    <mergeCell ref="H20:AO20"/>
    <mergeCell ref="EL14:EY14"/>
    <mergeCell ref="DX14:EK14"/>
    <mergeCell ref="EL15:EY15"/>
    <mergeCell ref="EL18:EY18"/>
    <mergeCell ref="DX15:EK15"/>
    <mergeCell ref="DX18:EK18"/>
    <mergeCell ref="DX17:EK17"/>
    <mergeCell ref="EL17:EY17"/>
    <mergeCell ref="DJ14:DW14"/>
    <mergeCell ref="EL16:EY16"/>
    <mergeCell ref="DJ17:DW17"/>
    <mergeCell ref="DX16:EK16"/>
    <mergeCell ref="DJ15:DW15"/>
    <mergeCell ref="CG17:CT17"/>
    <mergeCell ref="CU16:DI16"/>
    <mergeCell ref="BS16:CF16"/>
    <mergeCell ref="BE17:BR17"/>
    <mergeCell ref="BE16:BR16"/>
    <mergeCell ref="CU15:DI15"/>
    <mergeCell ref="BE15:BR15"/>
    <mergeCell ref="CG16:CT16"/>
    <mergeCell ref="BS17:CF17"/>
    <mergeCell ref="DJ18:DW18"/>
    <mergeCell ref="CU14:DI14"/>
    <mergeCell ref="A16:F16"/>
    <mergeCell ref="AP14:BD14"/>
    <mergeCell ref="CU18:DI18"/>
    <mergeCell ref="DJ16:DW16"/>
    <mergeCell ref="CU17:DI17"/>
    <mergeCell ref="BE18:BR18"/>
    <mergeCell ref="A17:F17"/>
    <mergeCell ref="H17:AO17"/>
    <mergeCell ref="DJ11:DW11"/>
    <mergeCell ref="A13:F13"/>
    <mergeCell ref="H13:AO13"/>
    <mergeCell ref="AP13:BD13"/>
    <mergeCell ref="CG14:CT14"/>
    <mergeCell ref="BS14:CF14"/>
    <mergeCell ref="AP11:BD11"/>
    <mergeCell ref="CG11:CT11"/>
    <mergeCell ref="A14:F14"/>
    <mergeCell ref="H14:AO14"/>
    <mergeCell ref="AP17:BD17"/>
    <mergeCell ref="A15:F15"/>
    <mergeCell ref="H15:AO15"/>
    <mergeCell ref="H16:AO16"/>
    <mergeCell ref="AP16:BD16"/>
    <mergeCell ref="CG18:CT18"/>
    <mergeCell ref="BS18:CF18"/>
    <mergeCell ref="CG15:CT15"/>
    <mergeCell ref="AP15:BD15"/>
    <mergeCell ref="BS15:CF15"/>
    <mergeCell ref="AP12:BD12"/>
    <mergeCell ref="BE12:BR12"/>
    <mergeCell ref="BE14:BR14"/>
    <mergeCell ref="A12:F12"/>
    <mergeCell ref="H12:AO12"/>
    <mergeCell ref="BS12:CF12"/>
    <mergeCell ref="BE13:BR13"/>
    <mergeCell ref="A11:F11"/>
    <mergeCell ref="BE10:BR10"/>
    <mergeCell ref="A10:F10"/>
    <mergeCell ref="BE11:BR11"/>
    <mergeCell ref="EL12:EY12"/>
    <mergeCell ref="DX12:EK12"/>
    <mergeCell ref="DJ12:DW12"/>
    <mergeCell ref="CG12:CT12"/>
    <mergeCell ref="CU11:DI11"/>
    <mergeCell ref="H10:AO10"/>
    <mergeCell ref="EL13:EY13"/>
    <mergeCell ref="A8:F8"/>
    <mergeCell ref="DX11:EK11"/>
    <mergeCell ref="A9:F9"/>
    <mergeCell ref="H9:AO9"/>
    <mergeCell ref="AP9:BD9"/>
    <mergeCell ref="DJ10:DW10"/>
    <mergeCell ref="DJ13:DW13"/>
    <mergeCell ref="DX13:EK13"/>
    <mergeCell ref="BS13:CF13"/>
    <mergeCell ref="CG13:CT13"/>
    <mergeCell ref="CU13:DI13"/>
    <mergeCell ref="CU12:DI12"/>
    <mergeCell ref="BS11:CF11"/>
    <mergeCell ref="EL11:EY11"/>
    <mergeCell ref="BS10:CF10"/>
    <mergeCell ref="DX10:EK10"/>
    <mergeCell ref="CG10:CT10"/>
    <mergeCell ref="CU10:DI10"/>
    <mergeCell ref="EL10:EY10"/>
    <mergeCell ref="AP10:BD10"/>
    <mergeCell ref="H11:AO11"/>
    <mergeCell ref="CU8:DI8"/>
    <mergeCell ref="CG8:CT8"/>
    <mergeCell ref="BE8:BR8"/>
    <mergeCell ref="CU9:DI9"/>
    <mergeCell ref="BS9:CF9"/>
    <mergeCell ref="BS8:CF8"/>
    <mergeCell ref="DJ9:DW9"/>
    <mergeCell ref="DJ8:DW8"/>
    <mergeCell ref="DX9:EK9"/>
    <mergeCell ref="H8:AO8"/>
    <mergeCell ref="EL9:EY9"/>
    <mergeCell ref="EL8:EY8"/>
    <mergeCell ref="AP8:BD8"/>
    <mergeCell ref="CG9:CT9"/>
    <mergeCell ref="DX8:EK8"/>
    <mergeCell ref="BE9:BR9"/>
    <mergeCell ref="BS6:CF6"/>
    <mergeCell ref="A7:F7"/>
    <mergeCell ref="G7:AO7"/>
    <mergeCell ref="AP7:BD7"/>
    <mergeCell ref="BE7:BR7"/>
    <mergeCell ref="BS7:CF7"/>
    <mergeCell ref="A3:EY3"/>
    <mergeCell ref="A5:F6"/>
    <mergeCell ref="G5:AO6"/>
    <mergeCell ref="AP5:CT5"/>
    <mergeCell ref="CU5:EY5"/>
    <mergeCell ref="AP6:BD6"/>
    <mergeCell ref="CG6:CT6"/>
    <mergeCell ref="EL6:EY6"/>
    <mergeCell ref="BE6:BR6"/>
    <mergeCell ref="DJ6:DW6"/>
    <mergeCell ref="EL7:EY7"/>
    <mergeCell ref="DJ7:DW7"/>
    <mergeCell ref="CU7:DI7"/>
    <mergeCell ref="DX7:EK7"/>
    <mergeCell ref="CG7:CT7"/>
    <mergeCell ref="DX6:EK6"/>
    <mergeCell ref="CU6:D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75"/>
  <sheetViews>
    <sheetView zoomScalePageLayoutView="0" workbookViewId="0" topLeftCell="A127">
      <selection activeCell="CL6" sqref="CL6:DA6"/>
    </sheetView>
  </sheetViews>
  <sheetFormatPr defaultColWidth="0.85546875" defaultRowHeight="15"/>
  <cols>
    <col min="1" max="16384" width="0.85546875" style="3" customWidth="1"/>
  </cols>
  <sheetData>
    <row r="1" s="1" customFormat="1" ht="12" customHeight="1">
      <c r="DA1" s="2" t="s">
        <v>155</v>
      </c>
    </row>
    <row r="2" s="1" customFormat="1" ht="12.75" customHeight="1">
      <c r="DA2" s="2"/>
    </row>
    <row r="3" spans="1:105" ht="13.5" customHeight="1">
      <c r="A3" s="143" t="s">
        <v>156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</row>
    <row r="4" ht="12.75" customHeight="1"/>
    <row r="5" spans="1:105" s="8" customFormat="1" ht="57" customHeight="1">
      <c r="A5" s="138" t="s">
        <v>157</v>
      </c>
      <c r="B5" s="138"/>
      <c r="C5" s="138"/>
      <c r="D5" s="138"/>
      <c r="E5" s="138"/>
      <c r="F5" s="138"/>
      <c r="G5" s="138"/>
      <c r="H5" s="138"/>
      <c r="I5" s="138"/>
      <c r="J5" s="139" t="s">
        <v>46</v>
      </c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37"/>
      <c r="BG5" s="138" t="s">
        <v>553</v>
      </c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 t="s">
        <v>606</v>
      </c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 t="s">
        <v>608</v>
      </c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</row>
    <row r="6" spans="1:105" s="18" customFormat="1" ht="14.25" customHeight="1">
      <c r="A6" s="171">
        <v>1</v>
      </c>
      <c r="B6" s="171"/>
      <c r="C6" s="171"/>
      <c r="D6" s="171"/>
      <c r="E6" s="171"/>
      <c r="F6" s="171"/>
      <c r="G6" s="171"/>
      <c r="H6" s="171"/>
      <c r="I6" s="171"/>
      <c r="J6" s="155">
        <v>2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84"/>
      <c r="BG6" s="171">
        <v>3</v>
      </c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>
        <v>4</v>
      </c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>
        <v>5</v>
      </c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</row>
    <row r="7" spans="1:105" s="6" customFormat="1" ht="15">
      <c r="A7" s="185" t="s">
        <v>535</v>
      </c>
      <c r="B7" s="185"/>
      <c r="C7" s="185"/>
      <c r="D7" s="185"/>
      <c r="E7" s="185"/>
      <c r="F7" s="185"/>
      <c r="G7" s="185"/>
      <c r="H7" s="185"/>
      <c r="I7" s="185"/>
      <c r="J7" s="9"/>
      <c r="K7" s="187" t="s">
        <v>158</v>
      </c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8"/>
      <c r="BG7" s="171" t="s">
        <v>159</v>
      </c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</row>
    <row r="8" spans="1:105" s="6" customFormat="1" ht="30" customHeight="1">
      <c r="A8" s="185" t="s">
        <v>536</v>
      </c>
      <c r="B8" s="185"/>
      <c r="C8" s="185"/>
      <c r="D8" s="185"/>
      <c r="E8" s="185"/>
      <c r="F8" s="185"/>
      <c r="G8" s="185"/>
      <c r="H8" s="185"/>
      <c r="I8" s="185"/>
      <c r="J8" s="9"/>
      <c r="K8" s="187" t="s">
        <v>160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8"/>
      <c r="BG8" s="171" t="s">
        <v>159</v>
      </c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</row>
    <row r="9" spans="1:105" s="6" customFormat="1" ht="15">
      <c r="A9" s="185" t="s">
        <v>161</v>
      </c>
      <c r="B9" s="185"/>
      <c r="C9" s="185"/>
      <c r="D9" s="185"/>
      <c r="E9" s="185"/>
      <c r="F9" s="185"/>
      <c r="G9" s="185"/>
      <c r="H9" s="185"/>
      <c r="I9" s="185"/>
      <c r="J9" s="9"/>
      <c r="K9" s="189" t="s">
        <v>162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71" t="s">
        <v>159</v>
      </c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</row>
    <row r="10" spans="1:105" s="6" customFormat="1" ht="15">
      <c r="A10" s="185" t="s">
        <v>163</v>
      </c>
      <c r="B10" s="185"/>
      <c r="C10" s="185"/>
      <c r="D10" s="185"/>
      <c r="E10" s="185"/>
      <c r="F10" s="185"/>
      <c r="G10" s="185"/>
      <c r="H10" s="185"/>
      <c r="I10" s="185"/>
      <c r="J10" s="9"/>
      <c r="K10" s="191" t="s">
        <v>164</v>
      </c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2"/>
      <c r="BG10" s="171" t="s">
        <v>555</v>
      </c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</row>
    <row r="11" spans="1:105" s="6" customFormat="1" ht="15">
      <c r="A11" s="185" t="s">
        <v>165</v>
      </c>
      <c r="B11" s="185"/>
      <c r="C11" s="185"/>
      <c r="D11" s="185"/>
      <c r="E11" s="185"/>
      <c r="F11" s="185"/>
      <c r="G11" s="185"/>
      <c r="H11" s="185"/>
      <c r="I11" s="185"/>
      <c r="J11" s="9"/>
      <c r="K11" s="189" t="s">
        <v>166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90"/>
      <c r="BG11" s="171" t="s">
        <v>159</v>
      </c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</row>
    <row r="12" spans="1:105" s="6" customFormat="1" ht="15">
      <c r="A12" s="185" t="s">
        <v>167</v>
      </c>
      <c r="B12" s="185"/>
      <c r="C12" s="185"/>
      <c r="D12" s="185"/>
      <c r="E12" s="185"/>
      <c r="F12" s="185"/>
      <c r="G12" s="185"/>
      <c r="H12" s="185"/>
      <c r="I12" s="185"/>
      <c r="J12" s="9"/>
      <c r="K12" s="191" t="s">
        <v>168</v>
      </c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2"/>
      <c r="BG12" s="171" t="s">
        <v>169</v>
      </c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</row>
    <row r="13" spans="1:105" s="6" customFormat="1" ht="15">
      <c r="A13" s="185" t="s">
        <v>537</v>
      </c>
      <c r="B13" s="185"/>
      <c r="C13" s="185"/>
      <c r="D13" s="185"/>
      <c r="E13" s="185"/>
      <c r="F13" s="185"/>
      <c r="G13" s="185"/>
      <c r="H13" s="185"/>
      <c r="I13" s="185"/>
      <c r="J13" s="9"/>
      <c r="K13" s="187" t="s">
        <v>170</v>
      </c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71" t="s">
        <v>159</v>
      </c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</row>
    <row r="14" spans="1:105" s="6" customFormat="1" ht="29.25" customHeight="1">
      <c r="A14" s="185" t="s">
        <v>538</v>
      </c>
      <c r="B14" s="185"/>
      <c r="C14" s="185"/>
      <c r="D14" s="185"/>
      <c r="E14" s="185"/>
      <c r="F14" s="185"/>
      <c r="G14" s="185"/>
      <c r="H14" s="185"/>
      <c r="I14" s="185"/>
      <c r="J14" s="9"/>
      <c r="K14" s="187" t="s">
        <v>171</v>
      </c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8"/>
      <c r="BG14" s="171" t="s">
        <v>159</v>
      </c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</row>
    <row r="15" spans="1:105" s="6" customFormat="1" ht="15">
      <c r="A15" s="185" t="s">
        <v>172</v>
      </c>
      <c r="B15" s="185"/>
      <c r="C15" s="185"/>
      <c r="D15" s="185"/>
      <c r="E15" s="185"/>
      <c r="F15" s="185"/>
      <c r="G15" s="185"/>
      <c r="H15" s="185"/>
      <c r="I15" s="185"/>
      <c r="J15" s="9"/>
      <c r="K15" s="189" t="s">
        <v>173</v>
      </c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90"/>
      <c r="BG15" s="171" t="s">
        <v>555</v>
      </c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</row>
    <row r="16" spans="1:105" s="6" customFormat="1" ht="29.25" customHeight="1">
      <c r="A16" s="185" t="s">
        <v>539</v>
      </c>
      <c r="B16" s="185"/>
      <c r="C16" s="185"/>
      <c r="D16" s="185"/>
      <c r="E16" s="185"/>
      <c r="F16" s="185"/>
      <c r="G16" s="185"/>
      <c r="H16" s="185"/>
      <c r="I16" s="185"/>
      <c r="J16" s="9"/>
      <c r="K16" s="187" t="s">
        <v>174</v>
      </c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8"/>
      <c r="BG16" s="171" t="s">
        <v>159</v>
      </c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</row>
    <row r="17" spans="1:105" s="6" customFormat="1" ht="15">
      <c r="A17" s="185" t="s">
        <v>540</v>
      </c>
      <c r="B17" s="185"/>
      <c r="C17" s="185"/>
      <c r="D17" s="185"/>
      <c r="E17" s="185"/>
      <c r="F17" s="185"/>
      <c r="G17" s="185"/>
      <c r="H17" s="185"/>
      <c r="I17" s="185"/>
      <c r="J17" s="9"/>
      <c r="K17" s="189" t="s">
        <v>173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90"/>
      <c r="BG17" s="171" t="s">
        <v>555</v>
      </c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</row>
    <row r="18" spans="1:105" s="6" customFormat="1" ht="15">
      <c r="A18" s="185" t="s">
        <v>543</v>
      </c>
      <c r="B18" s="185"/>
      <c r="C18" s="185"/>
      <c r="D18" s="185"/>
      <c r="E18" s="185"/>
      <c r="F18" s="185"/>
      <c r="G18" s="185"/>
      <c r="H18" s="185"/>
      <c r="I18" s="185"/>
      <c r="J18" s="9"/>
      <c r="K18" s="187" t="s">
        <v>175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8"/>
      <c r="BG18" s="171" t="s">
        <v>159</v>
      </c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</row>
    <row r="19" spans="1:105" s="6" customFormat="1" ht="29.25" customHeight="1">
      <c r="A19" s="185" t="s">
        <v>544</v>
      </c>
      <c r="B19" s="185"/>
      <c r="C19" s="185"/>
      <c r="D19" s="185"/>
      <c r="E19" s="185"/>
      <c r="F19" s="185"/>
      <c r="G19" s="185"/>
      <c r="H19" s="185"/>
      <c r="I19" s="185"/>
      <c r="J19" s="9"/>
      <c r="K19" s="187" t="s">
        <v>176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8"/>
      <c r="BG19" s="171" t="s">
        <v>50</v>
      </c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</row>
    <row r="20" spans="1:105" s="6" customFormat="1" ht="30" customHeight="1">
      <c r="A20" s="185" t="s">
        <v>545</v>
      </c>
      <c r="B20" s="185"/>
      <c r="C20" s="185"/>
      <c r="D20" s="185"/>
      <c r="E20" s="185"/>
      <c r="F20" s="185"/>
      <c r="G20" s="185"/>
      <c r="H20" s="185"/>
      <c r="I20" s="185"/>
      <c r="J20" s="9"/>
      <c r="K20" s="187" t="s">
        <v>177</v>
      </c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8"/>
      <c r="BG20" s="171" t="s">
        <v>50</v>
      </c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</row>
    <row r="21" spans="1:105" s="6" customFormat="1" ht="15">
      <c r="A21" s="185" t="s">
        <v>178</v>
      </c>
      <c r="B21" s="185"/>
      <c r="C21" s="185"/>
      <c r="D21" s="185"/>
      <c r="E21" s="185"/>
      <c r="F21" s="185"/>
      <c r="G21" s="185"/>
      <c r="H21" s="185"/>
      <c r="I21" s="185"/>
      <c r="J21" s="9"/>
      <c r="K21" s="189" t="s">
        <v>179</v>
      </c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90"/>
      <c r="BG21" s="171" t="s">
        <v>555</v>
      </c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</row>
    <row r="22" spans="1:105" s="6" customFormat="1" ht="29.25" customHeight="1">
      <c r="A22" s="185" t="s">
        <v>546</v>
      </c>
      <c r="B22" s="185"/>
      <c r="C22" s="185"/>
      <c r="D22" s="185"/>
      <c r="E22" s="185"/>
      <c r="F22" s="185"/>
      <c r="G22" s="185"/>
      <c r="H22" s="185"/>
      <c r="I22" s="185"/>
      <c r="J22" s="9"/>
      <c r="K22" s="187" t="s">
        <v>124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8"/>
      <c r="BG22" s="171" t="s">
        <v>50</v>
      </c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</row>
    <row r="23" spans="1:105" s="6" customFormat="1" ht="15">
      <c r="A23" s="185" t="s">
        <v>548</v>
      </c>
      <c r="B23" s="185"/>
      <c r="C23" s="185"/>
      <c r="D23" s="185"/>
      <c r="E23" s="185"/>
      <c r="F23" s="185"/>
      <c r="G23" s="185"/>
      <c r="H23" s="185"/>
      <c r="I23" s="185"/>
      <c r="J23" s="9"/>
      <c r="K23" s="187" t="s">
        <v>170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8"/>
      <c r="BG23" s="171" t="s">
        <v>159</v>
      </c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</row>
    <row r="24" spans="1:105" s="6" customFormat="1" ht="29.25" customHeight="1">
      <c r="A24" s="185" t="s">
        <v>52</v>
      </c>
      <c r="B24" s="185"/>
      <c r="C24" s="185"/>
      <c r="D24" s="185"/>
      <c r="E24" s="185"/>
      <c r="F24" s="185"/>
      <c r="G24" s="185"/>
      <c r="H24" s="185"/>
      <c r="I24" s="185"/>
      <c r="J24" s="9"/>
      <c r="K24" s="187" t="s">
        <v>180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8"/>
      <c r="BG24" s="171" t="s">
        <v>181</v>
      </c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</row>
    <row r="25" spans="1:105" s="6" customFormat="1" ht="29.25" customHeight="1">
      <c r="A25" s="185" t="s">
        <v>182</v>
      </c>
      <c r="B25" s="185"/>
      <c r="C25" s="185"/>
      <c r="D25" s="185"/>
      <c r="E25" s="185"/>
      <c r="F25" s="185"/>
      <c r="G25" s="185"/>
      <c r="H25" s="185"/>
      <c r="I25" s="185"/>
      <c r="J25" s="9"/>
      <c r="K25" s="187" t="s">
        <v>183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8"/>
      <c r="BG25" s="171" t="s">
        <v>184</v>
      </c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</row>
    <row r="26" spans="1:105" s="6" customFormat="1" ht="29.25" customHeight="1">
      <c r="A26" s="185" t="s">
        <v>185</v>
      </c>
      <c r="B26" s="185"/>
      <c r="C26" s="185"/>
      <c r="D26" s="185"/>
      <c r="E26" s="185"/>
      <c r="F26" s="185"/>
      <c r="G26" s="185"/>
      <c r="H26" s="185"/>
      <c r="I26" s="185"/>
      <c r="J26" s="9"/>
      <c r="K26" s="187" t="s">
        <v>176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8"/>
      <c r="BG26" s="171" t="s">
        <v>50</v>
      </c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</row>
    <row r="27" spans="1:105" s="6" customFormat="1" ht="29.25" customHeight="1">
      <c r="A27" s="185" t="s">
        <v>186</v>
      </c>
      <c r="B27" s="185"/>
      <c r="C27" s="185"/>
      <c r="D27" s="185"/>
      <c r="E27" s="185"/>
      <c r="F27" s="185"/>
      <c r="G27" s="185"/>
      <c r="H27" s="185"/>
      <c r="I27" s="185"/>
      <c r="J27" s="9"/>
      <c r="K27" s="187" t="s">
        <v>187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8"/>
      <c r="BG27" s="171" t="s">
        <v>188</v>
      </c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</row>
    <row r="28" spans="1:105" s="6" customFormat="1" ht="29.25" customHeight="1">
      <c r="A28" s="185" t="s">
        <v>189</v>
      </c>
      <c r="B28" s="185"/>
      <c r="C28" s="185"/>
      <c r="D28" s="185"/>
      <c r="E28" s="185"/>
      <c r="F28" s="185"/>
      <c r="G28" s="185"/>
      <c r="H28" s="185"/>
      <c r="I28" s="185"/>
      <c r="J28" s="9"/>
      <c r="K28" s="187" t="s">
        <v>190</v>
      </c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8"/>
      <c r="BG28" s="171" t="s">
        <v>184</v>
      </c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</row>
    <row r="29" spans="1:105" s="6" customFormat="1" ht="15">
      <c r="A29" s="185" t="s">
        <v>191</v>
      </c>
      <c r="B29" s="185"/>
      <c r="C29" s="185"/>
      <c r="D29" s="185"/>
      <c r="E29" s="185"/>
      <c r="F29" s="185"/>
      <c r="G29" s="185"/>
      <c r="H29" s="185"/>
      <c r="I29" s="185"/>
      <c r="J29" s="9"/>
      <c r="K29" s="187" t="s">
        <v>192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8"/>
      <c r="BG29" s="171" t="s">
        <v>184</v>
      </c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</row>
    <row r="30" spans="1:105" s="6" customFormat="1" ht="29.25" customHeight="1">
      <c r="A30" s="185" t="s">
        <v>193</v>
      </c>
      <c r="B30" s="185"/>
      <c r="C30" s="185"/>
      <c r="D30" s="185"/>
      <c r="E30" s="185"/>
      <c r="F30" s="185"/>
      <c r="G30" s="185"/>
      <c r="H30" s="185"/>
      <c r="I30" s="185"/>
      <c r="J30" s="9"/>
      <c r="K30" s="187" t="s">
        <v>194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8"/>
      <c r="BG30" s="171" t="s">
        <v>555</v>
      </c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</row>
    <row r="31" spans="1:105" s="6" customFormat="1" ht="15">
      <c r="A31" s="185" t="s">
        <v>195</v>
      </c>
      <c r="B31" s="185"/>
      <c r="C31" s="185"/>
      <c r="D31" s="185"/>
      <c r="E31" s="185"/>
      <c r="F31" s="185"/>
      <c r="G31" s="185"/>
      <c r="H31" s="185"/>
      <c r="I31" s="185"/>
      <c r="J31" s="9"/>
      <c r="K31" s="187" t="s">
        <v>196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8"/>
      <c r="BG31" s="171" t="s">
        <v>184</v>
      </c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</row>
    <row r="32" spans="1:105" s="6" customFormat="1" ht="15">
      <c r="A32" s="185" t="s">
        <v>197</v>
      </c>
      <c r="B32" s="185"/>
      <c r="C32" s="185"/>
      <c r="D32" s="185"/>
      <c r="E32" s="185"/>
      <c r="F32" s="185"/>
      <c r="G32" s="185"/>
      <c r="H32" s="185"/>
      <c r="I32" s="185"/>
      <c r="J32" s="9"/>
      <c r="K32" s="189" t="s">
        <v>198</v>
      </c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90"/>
      <c r="BG32" s="171" t="s">
        <v>184</v>
      </c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</row>
    <row r="33" spans="1:105" s="6" customFormat="1" ht="15">
      <c r="A33" s="185"/>
      <c r="B33" s="185"/>
      <c r="C33" s="185"/>
      <c r="D33" s="185"/>
      <c r="E33" s="185"/>
      <c r="F33" s="185"/>
      <c r="G33" s="185"/>
      <c r="H33" s="185"/>
      <c r="I33" s="185"/>
      <c r="J33" s="9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8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</row>
    <row r="34" spans="1:105" s="6" customFormat="1" ht="15">
      <c r="A34" s="185" t="s">
        <v>199</v>
      </c>
      <c r="B34" s="185"/>
      <c r="C34" s="185"/>
      <c r="D34" s="185"/>
      <c r="E34" s="185"/>
      <c r="F34" s="185"/>
      <c r="G34" s="185"/>
      <c r="H34" s="185"/>
      <c r="I34" s="185"/>
      <c r="J34" s="9"/>
      <c r="K34" s="189" t="s">
        <v>200</v>
      </c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90"/>
      <c r="BG34" s="171" t="s">
        <v>184</v>
      </c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</row>
    <row r="35" spans="1:105" s="6" customFormat="1" ht="15">
      <c r="A35" s="185" t="s">
        <v>201</v>
      </c>
      <c r="B35" s="185"/>
      <c r="C35" s="185"/>
      <c r="D35" s="185"/>
      <c r="E35" s="185"/>
      <c r="F35" s="185"/>
      <c r="G35" s="185"/>
      <c r="H35" s="185"/>
      <c r="I35" s="185"/>
      <c r="J35" s="9"/>
      <c r="K35" s="189" t="s">
        <v>202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90"/>
      <c r="BG35" s="171" t="s">
        <v>184</v>
      </c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</row>
    <row r="36" spans="1:105" s="6" customFormat="1" ht="15">
      <c r="A36" s="185" t="s">
        <v>203</v>
      </c>
      <c r="B36" s="185"/>
      <c r="C36" s="185"/>
      <c r="D36" s="185"/>
      <c r="E36" s="185"/>
      <c r="F36" s="185"/>
      <c r="G36" s="185"/>
      <c r="H36" s="185"/>
      <c r="I36" s="185"/>
      <c r="J36" s="9"/>
      <c r="K36" s="191" t="s">
        <v>204</v>
      </c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2"/>
      <c r="BG36" s="171" t="s">
        <v>184</v>
      </c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</row>
    <row r="37" spans="1:105" s="6" customFormat="1" ht="15">
      <c r="A37" s="185" t="s">
        <v>205</v>
      </c>
      <c r="B37" s="185"/>
      <c r="C37" s="185"/>
      <c r="D37" s="185"/>
      <c r="E37" s="185"/>
      <c r="F37" s="185"/>
      <c r="G37" s="185"/>
      <c r="H37" s="185"/>
      <c r="I37" s="185"/>
      <c r="J37" s="9"/>
      <c r="K37" s="191" t="s">
        <v>206</v>
      </c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2"/>
      <c r="BG37" s="171" t="s">
        <v>184</v>
      </c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</row>
    <row r="38" spans="1:105" s="6" customFormat="1" ht="15">
      <c r="A38" s="185" t="s">
        <v>207</v>
      </c>
      <c r="B38" s="185"/>
      <c r="C38" s="185"/>
      <c r="D38" s="185"/>
      <c r="E38" s="185"/>
      <c r="F38" s="185"/>
      <c r="G38" s="185"/>
      <c r="H38" s="185"/>
      <c r="I38" s="185"/>
      <c r="J38" s="9"/>
      <c r="K38" s="191" t="s">
        <v>208</v>
      </c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2"/>
      <c r="BG38" s="171" t="s">
        <v>184</v>
      </c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</row>
    <row r="39" spans="1:105" s="6" customFormat="1" ht="15">
      <c r="A39" s="185" t="s">
        <v>209</v>
      </c>
      <c r="B39" s="185"/>
      <c r="C39" s="185"/>
      <c r="D39" s="185"/>
      <c r="E39" s="185"/>
      <c r="F39" s="185"/>
      <c r="G39" s="185"/>
      <c r="H39" s="185"/>
      <c r="I39" s="185"/>
      <c r="J39" s="9"/>
      <c r="K39" s="189" t="s">
        <v>210</v>
      </c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90"/>
      <c r="BG39" s="171" t="s">
        <v>184</v>
      </c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</row>
    <row r="40" spans="1:105" s="6" customFormat="1" ht="15">
      <c r="A40" s="185"/>
      <c r="B40" s="185"/>
      <c r="C40" s="185"/>
      <c r="D40" s="185"/>
      <c r="E40" s="185"/>
      <c r="F40" s="185"/>
      <c r="G40" s="185"/>
      <c r="H40" s="185"/>
      <c r="I40" s="185"/>
      <c r="J40" s="9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8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</row>
    <row r="41" spans="1:105" s="6" customFormat="1" ht="15">
      <c r="A41" s="185" t="s">
        <v>211</v>
      </c>
      <c r="B41" s="185"/>
      <c r="C41" s="185"/>
      <c r="D41" s="185"/>
      <c r="E41" s="185"/>
      <c r="F41" s="185"/>
      <c r="G41" s="185"/>
      <c r="H41" s="185"/>
      <c r="I41" s="185"/>
      <c r="J41" s="9"/>
      <c r="K41" s="189" t="s">
        <v>166</v>
      </c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90"/>
      <c r="BG41" s="171" t="s">
        <v>184</v>
      </c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</row>
    <row r="42" spans="1:105" s="6" customFormat="1" ht="15">
      <c r="A42" s="185" t="s">
        <v>212</v>
      </c>
      <c r="B42" s="185"/>
      <c r="C42" s="185"/>
      <c r="D42" s="185"/>
      <c r="E42" s="185"/>
      <c r="F42" s="185"/>
      <c r="G42" s="185"/>
      <c r="H42" s="185"/>
      <c r="I42" s="185"/>
      <c r="J42" s="9"/>
      <c r="K42" s="187" t="s">
        <v>213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8"/>
      <c r="BG42" s="171" t="s">
        <v>555</v>
      </c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</row>
    <row r="43" spans="1:105" s="6" customFormat="1" ht="15">
      <c r="A43" s="185" t="s">
        <v>214</v>
      </c>
      <c r="B43" s="185"/>
      <c r="C43" s="185"/>
      <c r="D43" s="185"/>
      <c r="E43" s="185"/>
      <c r="F43" s="185"/>
      <c r="G43" s="185"/>
      <c r="H43" s="185"/>
      <c r="I43" s="185"/>
      <c r="J43" s="9"/>
      <c r="K43" s="189" t="s">
        <v>198</v>
      </c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90"/>
      <c r="BG43" s="171" t="s">
        <v>555</v>
      </c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</row>
    <row r="44" spans="1:105" s="6" customFormat="1" ht="15">
      <c r="A44" s="185"/>
      <c r="B44" s="185"/>
      <c r="C44" s="185"/>
      <c r="D44" s="185"/>
      <c r="E44" s="185"/>
      <c r="F44" s="185"/>
      <c r="G44" s="185"/>
      <c r="H44" s="185"/>
      <c r="I44" s="185"/>
      <c r="J44" s="9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8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</row>
    <row r="45" spans="1:105" s="6" customFormat="1" ht="15">
      <c r="A45" s="185" t="s">
        <v>215</v>
      </c>
      <c r="B45" s="185"/>
      <c r="C45" s="185"/>
      <c r="D45" s="185"/>
      <c r="E45" s="185"/>
      <c r="F45" s="185"/>
      <c r="G45" s="185"/>
      <c r="H45" s="185"/>
      <c r="I45" s="185"/>
      <c r="J45" s="9"/>
      <c r="K45" s="189" t="s">
        <v>200</v>
      </c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90"/>
      <c r="BG45" s="171" t="s">
        <v>555</v>
      </c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</row>
    <row r="46" spans="1:105" s="6" customFormat="1" ht="15">
      <c r="A46" s="185" t="s">
        <v>216</v>
      </c>
      <c r="B46" s="185"/>
      <c r="C46" s="185"/>
      <c r="D46" s="185"/>
      <c r="E46" s="185"/>
      <c r="F46" s="185"/>
      <c r="G46" s="185"/>
      <c r="H46" s="185"/>
      <c r="I46" s="185"/>
      <c r="J46" s="9"/>
      <c r="K46" s="189" t="s">
        <v>202</v>
      </c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90"/>
      <c r="BG46" s="171" t="s">
        <v>555</v>
      </c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</row>
    <row r="47" spans="1:105" s="6" customFormat="1" ht="15">
      <c r="A47" s="185" t="s">
        <v>217</v>
      </c>
      <c r="B47" s="185"/>
      <c r="C47" s="185"/>
      <c r="D47" s="185"/>
      <c r="E47" s="185"/>
      <c r="F47" s="185"/>
      <c r="G47" s="185"/>
      <c r="H47" s="185"/>
      <c r="I47" s="185"/>
      <c r="J47" s="9"/>
      <c r="K47" s="191" t="s">
        <v>204</v>
      </c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2"/>
      <c r="BG47" s="171" t="s">
        <v>555</v>
      </c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</row>
    <row r="48" spans="1:105" s="6" customFormat="1" ht="15">
      <c r="A48" s="185" t="s">
        <v>218</v>
      </c>
      <c r="B48" s="185"/>
      <c r="C48" s="185"/>
      <c r="D48" s="185"/>
      <c r="E48" s="185"/>
      <c r="F48" s="185"/>
      <c r="G48" s="185"/>
      <c r="H48" s="185"/>
      <c r="I48" s="185"/>
      <c r="J48" s="9"/>
      <c r="K48" s="191" t="s">
        <v>206</v>
      </c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2"/>
      <c r="BG48" s="171" t="s">
        <v>555</v>
      </c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</row>
    <row r="49" spans="1:105" s="6" customFormat="1" ht="15">
      <c r="A49" s="185" t="s">
        <v>219</v>
      </c>
      <c r="B49" s="185"/>
      <c r="C49" s="185"/>
      <c r="D49" s="185"/>
      <c r="E49" s="185"/>
      <c r="F49" s="185"/>
      <c r="G49" s="185"/>
      <c r="H49" s="185"/>
      <c r="I49" s="185"/>
      <c r="J49" s="9"/>
      <c r="K49" s="191" t="s">
        <v>208</v>
      </c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2"/>
      <c r="BG49" s="171" t="s">
        <v>555</v>
      </c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</row>
    <row r="50" spans="1:105" s="6" customFormat="1" ht="15">
      <c r="A50" s="185" t="s">
        <v>220</v>
      </c>
      <c r="B50" s="185"/>
      <c r="C50" s="185"/>
      <c r="D50" s="185"/>
      <c r="E50" s="185"/>
      <c r="F50" s="185"/>
      <c r="G50" s="185"/>
      <c r="H50" s="185"/>
      <c r="I50" s="185"/>
      <c r="J50" s="9"/>
      <c r="K50" s="189" t="s">
        <v>210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90"/>
      <c r="BG50" s="171" t="s">
        <v>555</v>
      </c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</row>
    <row r="51" spans="1:105" s="6" customFormat="1" ht="15">
      <c r="A51" s="185" t="s">
        <v>221</v>
      </c>
      <c r="B51" s="185"/>
      <c r="C51" s="185"/>
      <c r="D51" s="185"/>
      <c r="E51" s="185"/>
      <c r="F51" s="185"/>
      <c r="G51" s="185"/>
      <c r="H51" s="185"/>
      <c r="I51" s="185"/>
      <c r="J51" s="9"/>
      <c r="K51" s="187" t="s">
        <v>222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8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</row>
    <row r="52" spans="1:105" s="6" customFormat="1" ht="15">
      <c r="A52" s="185" t="s">
        <v>223</v>
      </c>
      <c r="B52" s="185"/>
      <c r="C52" s="185"/>
      <c r="D52" s="185"/>
      <c r="E52" s="185"/>
      <c r="F52" s="185"/>
      <c r="G52" s="185"/>
      <c r="H52" s="185"/>
      <c r="I52" s="185"/>
      <c r="J52" s="9"/>
      <c r="K52" s="189" t="s">
        <v>198</v>
      </c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90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</row>
    <row r="53" spans="1:105" s="6" customFormat="1" ht="15">
      <c r="A53" s="185"/>
      <c r="B53" s="185"/>
      <c r="C53" s="185"/>
      <c r="D53" s="185"/>
      <c r="E53" s="185"/>
      <c r="F53" s="185"/>
      <c r="G53" s="185"/>
      <c r="H53" s="185"/>
      <c r="I53" s="185"/>
      <c r="J53" s="9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8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</row>
    <row r="54" spans="1:105" s="6" customFormat="1" ht="15">
      <c r="A54" s="185" t="s">
        <v>224</v>
      </c>
      <c r="B54" s="185"/>
      <c r="C54" s="185"/>
      <c r="D54" s="185"/>
      <c r="E54" s="185"/>
      <c r="F54" s="185"/>
      <c r="G54" s="185"/>
      <c r="H54" s="185"/>
      <c r="I54" s="185"/>
      <c r="J54" s="9"/>
      <c r="K54" s="189" t="s">
        <v>200</v>
      </c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90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</row>
    <row r="55" spans="1:105" s="6" customFormat="1" ht="15">
      <c r="A55" s="185" t="s">
        <v>225</v>
      </c>
      <c r="B55" s="185"/>
      <c r="C55" s="185"/>
      <c r="D55" s="185"/>
      <c r="E55" s="185"/>
      <c r="F55" s="185"/>
      <c r="G55" s="185"/>
      <c r="H55" s="185"/>
      <c r="I55" s="185"/>
      <c r="J55" s="9"/>
      <c r="K55" s="189" t="s">
        <v>202</v>
      </c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90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</row>
    <row r="56" spans="1:105" s="6" customFormat="1" ht="15">
      <c r="A56" s="185" t="s">
        <v>226</v>
      </c>
      <c r="B56" s="185"/>
      <c r="C56" s="185"/>
      <c r="D56" s="185"/>
      <c r="E56" s="185"/>
      <c r="F56" s="185"/>
      <c r="G56" s="185"/>
      <c r="H56" s="185"/>
      <c r="I56" s="185"/>
      <c r="J56" s="9"/>
      <c r="K56" s="191" t="s">
        <v>204</v>
      </c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2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</row>
    <row r="57" spans="1:105" s="6" customFormat="1" ht="15">
      <c r="A57" s="185" t="s">
        <v>227</v>
      </c>
      <c r="B57" s="185"/>
      <c r="C57" s="185"/>
      <c r="D57" s="185"/>
      <c r="E57" s="185"/>
      <c r="F57" s="185"/>
      <c r="G57" s="185"/>
      <c r="H57" s="185"/>
      <c r="I57" s="185"/>
      <c r="J57" s="9"/>
      <c r="K57" s="191" t="s">
        <v>206</v>
      </c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2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</row>
    <row r="58" spans="1:105" s="6" customFormat="1" ht="15">
      <c r="A58" s="185" t="s">
        <v>228</v>
      </c>
      <c r="B58" s="185"/>
      <c r="C58" s="185"/>
      <c r="D58" s="185"/>
      <c r="E58" s="185"/>
      <c r="F58" s="185"/>
      <c r="G58" s="185"/>
      <c r="H58" s="185"/>
      <c r="I58" s="185"/>
      <c r="J58" s="9"/>
      <c r="K58" s="191" t="s">
        <v>208</v>
      </c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2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</row>
    <row r="59" spans="1:105" s="6" customFormat="1" ht="15">
      <c r="A59" s="185" t="s">
        <v>229</v>
      </c>
      <c r="B59" s="185"/>
      <c r="C59" s="185"/>
      <c r="D59" s="185"/>
      <c r="E59" s="185"/>
      <c r="F59" s="185"/>
      <c r="G59" s="185"/>
      <c r="H59" s="185"/>
      <c r="I59" s="185"/>
      <c r="J59" s="9"/>
      <c r="K59" s="189" t="s">
        <v>210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90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</row>
    <row r="60" spans="1:105" s="6" customFormat="1" ht="15">
      <c r="A60" s="185" t="s">
        <v>230</v>
      </c>
      <c r="B60" s="185"/>
      <c r="C60" s="185"/>
      <c r="D60" s="185"/>
      <c r="E60" s="185"/>
      <c r="F60" s="185"/>
      <c r="G60" s="185"/>
      <c r="H60" s="185"/>
      <c r="I60" s="185"/>
      <c r="J60" s="9"/>
      <c r="K60" s="187" t="s">
        <v>231</v>
      </c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8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</row>
    <row r="61" spans="1:105" s="6" customFormat="1" ht="15">
      <c r="A61" s="185" t="s">
        <v>232</v>
      </c>
      <c r="B61" s="185"/>
      <c r="C61" s="185"/>
      <c r="D61" s="185"/>
      <c r="E61" s="185"/>
      <c r="F61" s="185"/>
      <c r="G61" s="185"/>
      <c r="H61" s="185"/>
      <c r="I61" s="185"/>
      <c r="J61" s="9"/>
      <c r="K61" s="189" t="s">
        <v>198</v>
      </c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90"/>
      <c r="BG61" s="171" t="s">
        <v>233</v>
      </c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</row>
    <row r="62" spans="1:105" s="6" customFormat="1" ht="15">
      <c r="A62" s="185"/>
      <c r="B62" s="185"/>
      <c r="C62" s="185"/>
      <c r="D62" s="185"/>
      <c r="E62" s="185"/>
      <c r="F62" s="185"/>
      <c r="G62" s="185"/>
      <c r="H62" s="185"/>
      <c r="I62" s="185"/>
      <c r="J62" s="9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8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</row>
    <row r="63" spans="1:105" s="6" customFormat="1" ht="15">
      <c r="A63" s="185" t="s">
        <v>234</v>
      </c>
      <c r="B63" s="185"/>
      <c r="C63" s="185"/>
      <c r="D63" s="185"/>
      <c r="E63" s="185"/>
      <c r="F63" s="185"/>
      <c r="G63" s="185"/>
      <c r="H63" s="185"/>
      <c r="I63" s="185"/>
      <c r="J63" s="9"/>
      <c r="K63" s="189" t="s">
        <v>200</v>
      </c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90"/>
      <c r="BG63" s="171" t="s">
        <v>233</v>
      </c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</row>
    <row r="64" spans="1:105" s="6" customFormat="1" ht="15">
      <c r="A64" s="185" t="s">
        <v>235</v>
      </c>
      <c r="B64" s="185"/>
      <c r="C64" s="185"/>
      <c r="D64" s="185"/>
      <c r="E64" s="185"/>
      <c r="F64" s="185"/>
      <c r="G64" s="185"/>
      <c r="H64" s="185"/>
      <c r="I64" s="185"/>
      <c r="J64" s="9"/>
      <c r="K64" s="189" t="s">
        <v>202</v>
      </c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90"/>
      <c r="BG64" s="171" t="s">
        <v>236</v>
      </c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</row>
    <row r="65" spans="1:105" s="6" customFormat="1" ht="15">
      <c r="A65" s="185" t="s">
        <v>237</v>
      </c>
      <c r="B65" s="185"/>
      <c r="C65" s="185"/>
      <c r="D65" s="185"/>
      <c r="E65" s="185"/>
      <c r="F65" s="185"/>
      <c r="G65" s="185"/>
      <c r="H65" s="185"/>
      <c r="I65" s="185"/>
      <c r="J65" s="9"/>
      <c r="K65" s="191" t="s">
        <v>204</v>
      </c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2"/>
      <c r="BG65" s="171" t="s">
        <v>236</v>
      </c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</row>
    <row r="66" spans="1:105" s="6" customFormat="1" ht="15">
      <c r="A66" s="185" t="s">
        <v>238</v>
      </c>
      <c r="B66" s="185"/>
      <c r="C66" s="185"/>
      <c r="D66" s="185"/>
      <c r="E66" s="185"/>
      <c r="F66" s="185"/>
      <c r="G66" s="185"/>
      <c r="H66" s="185"/>
      <c r="I66" s="185"/>
      <c r="J66" s="9"/>
      <c r="K66" s="191" t="s">
        <v>206</v>
      </c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2"/>
      <c r="BG66" s="171" t="s">
        <v>236</v>
      </c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</row>
    <row r="67" spans="1:105" s="6" customFormat="1" ht="15">
      <c r="A67" s="185" t="s">
        <v>239</v>
      </c>
      <c r="B67" s="185"/>
      <c r="C67" s="185"/>
      <c r="D67" s="185"/>
      <c r="E67" s="185"/>
      <c r="F67" s="185"/>
      <c r="G67" s="185"/>
      <c r="H67" s="185"/>
      <c r="I67" s="185"/>
      <c r="J67" s="9"/>
      <c r="K67" s="191" t="s">
        <v>208</v>
      </c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2"/>
      <c r="BG67" s="171" t="s">
        <v>236</v>
      </c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</row>
    <row r="68" spans="1:105" s="6" customFormat="1" ht="15">
      <c r="A68" s="185" t="s">
        <v>240</v>
      </c>
      <c r="B68" s="185"/>
      <c r="C68" s="185"/>
      <c r="D68" s="185"/>
      <c r="E68" s="185"/>
      <c r="F68" s="185"/>
      <c r="G68" s="185"/>
      <c r="H68" s="185"/>
      <c r="I68" s="185"/>
      <c r="J68" s="9"/>
      <c r="K68" s="189" t="s">
        <v>210</v>
      </c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90"/>
      <c r="BG68" s="171" t="s">
        <v>233</v>
      </c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</row>
    <row r="69" spans="1:105" s="6" customFormat="1" ht="15">
      <c r="A69" s="185" t="s">
        <v>241</v>
      </c>
      <c r="B69" s="185"/>
      <c r="C69" s="185"/>
      <c r="D69" s="185"/>
      <c r="E69" s="185"/>
      <c r="F69" s="185"/>
      <c r="G69" s="185"/>
      <c r="H69" s="185"/>
      <c r="I69" s="185"/>
      <c r="J69" s="9"/>
      <c r="K69" s="187" t="s">
        <v>242</v>
      </c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8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</row>
    <row r="70" spans="1:105" s="6" customFormat="1" ht="15">
      <c r="A70" s="185" t="s">
        <v>243</v>
      </c>
      <c r="B70" s="185"/>
      <c r="C70" s="185"/>
      <c r="D70" s="185"/>
      <c r="E70" s="185"/>
      <c r="F70" s="185"/>
      <c r="G70" s="185"/>
      <c r="H70" s="185"/>
      <c r="I70" s="185"/>
      <c r="J70" s="9"/>
      <c r="K70" s="189" t="s">
        <v>198</v>
      </c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90"/>
      <c r="BG70" s="171" t="s">
        <v>555</v>
      </c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</row>
    <row r="71" spans="1:105" s="6" customFormat="1" ht="15">
      <c r="A71" s="185"/>
      <c r="B71" s="185"/>
      <c r="C71" s="185"/>
      <c r="D71" s="185"/>
      <c r="E71" s="185"/>
      <c r="F71" s="185"/>
      <c r="G71" s="185"/>
      <c r="H71" s="185"/>
      <c r="I71" s="185"/>
      <c r="J71" s="9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8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</row>
    <row r="72" spans="1:105" s="6" customFormat="1" ht="15">
      <c r="A72" s="185" t="s">
        <v>244</v>
      </c>
      <c r="B72" s="185"/>
      <c r="C72" s="185"/>
      <c r="D72" s="185"/>
      <c r="E72" s="185"/>
      <c r="F72" s="185"/>
      <c r="G72" s="185"/>
      <c r="H72" s="185"/>
      <c r="I72" s="185"/>
      <c r="J72" s="9"/>
      <c r="K72" s="189" t="s">
        <v>200</v>
      </c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90"/>
      <c r="BG72" s="171" t="s">
        <v>555</v>
      </c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</row>
    <row r="73" spans="1:105" s="6" customFormat="1" ht="15">
      <c r="A73" s="185" t="s">
        <v>245</v>
      </c>
      <c r="B73" s="185"/>
      <c r="C73" s="185"/>
      <c r="D73" s="185"/>
      <c r="E73" s="185"/>
      <c r="F73" s="185"/>
      <c r="G73" s="185"/>
      <c r="H73" s="185"/>
      <c r="I73" s="185"/>
      <c r="J73" s="9"/>
      <c r="K73" s="189" t="s">
        <v>202</v>
      </c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90"/>
      <c r="BG73" s="171" t="s">
        <v>555</v>
      </c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</row>
    <row r="74" spans="1:105" s="6" customFormat="1" ht="15">
      <c r="A74" s="185" t="s">
        <v>246</v>
      </c>
      <c r="B74" s="185"/>
      <c r="C74" s="185"/>
      <c r="D74" s="185"/>
      <c r="E74" s="185"/>
      <c r="F74" s="185"/>
      <c r="G74" s="185"/>
      <c r="H74" s="185"/>
      <c r="I74" s="185"/>
      <c r="J74" s="9"/>
      <c r="K74" s="191" t="s">
        <v>204</v>
      </c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2"/>
      <c r="BG74" s="171" t="s">
        <v>555</v>
      </c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</row>
    <row r="75" spans="1:105" s="6" customFormat="1" ht="15">
      <c r="A75" s="185" t="s">
        <v>247</v>
      </c>
      <c r="B75" s="185"/>
      <c r="C75" s="185"/>
      <c r="D75" s="185"/>
      <c r="E75" s="185"/>
      <c r="F75" s="185"/>
      <c r="G75" s="185"/>
      <c r="H75" s="185"/>
      <c r="I75" s="185"/>
      <c r="J75" s="9"/>
      <c r="K75" s="191" t="s">
        <v>206</v>
      </c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2"/>
      <c r="BG75" s="171" t="s">
        <v>555</v>
      </c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</row>
    <row r="76" spans="1:105" s="6" customFormat="1" ht="15">
      <c r="A76" s="185" t="s">
        <v>248</v>
      </c>
      <c r="B76" s="185"/>
      <c r="C76" s="185"/>
      <c r="D76" s="185"/>
      <c r="E76" s="185"/>
      <c r="F76" s="185"/>
      <c r="G76" s="185"/>
      <c r="H76" s="185"/>
      <c r="I76" s="185"/>
      <c r="J76" s="9"/>
      <c r="K76" s="191" t="s">
        <v>208</v>
      </c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2"/>
      <c r="BG76" s="171" t="s">
        <v>555</v>
      </c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</row>
    <row r="77" spans="1:105" s="6" customFormat="1" ht="15">
      <c r="A77" s="185" t="s">
        <v>249</v>
      </c>
      <c r="B77" s="185"/>
      <c r="C77" s="185"/>
      <c r="D77" s="185"/>
      <c r="E77" s="185"/>
      <c r="F77" s="185"/>
      <c r="G77" s="185"/>
      <c r="H77" s="185"/>
      <c r="I77" s="185"/>
      <c r="J77" s="9"/>
      <c r="K77" s="189" t="s">
        <v>210</v>
      </c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90"/>
      <c r="BG77" s="171" t="s">
        <v>555</v>
      </c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</row>
    <row r="78" spans="1:105" s="6" customFormat="1" ht="15">
      <c r="A78" s="185" t="s">
        <v>250</v>
      </c>
      <c r="B78" s="185"/>
      <c r="C78" s="185"/>
      <c r="D78" s="185"/>
      <c r="E78" s="185"/>
      <c r="F78" s="185"/>
      <c r="G78" s="185"/>
      <c r="H78" s="185"/>
      <c r="I78" s="185"/>
      <c r="J78" s="9"/>
      <c r="K78" s="187" t="s">
        <v>251</v>
      </c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8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</row>
    <row r="79" spans="1:105" s="6" customFormat="1" ht="15">
      <c r="A79" s="185" t="s">
        <v>252</v>
      </c>
      <c r="B79" s="185"/>
      <c r="C79" s="185"/>
      <c r="D79" s="185"/>
      <c r="E79" s="185"/>
      <c r="F79" s="185"/>
      <c r="G79" s="185"/>
      <c r="H79" s="185"/>
      <c r="I79" s="185"/>
      <c r="J79" s="9"/>
      <c r="K79" s="189" t="s">
        <v>198</v>
      </c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90"/>
      <c r="BG79" s="171" t="s">
        <v>253</v>
      </c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</row>
    <row r="80" spans="1:105" s="6" customFormat="1" ht="15">
      <c r="A80" s="185"/>
      <c r="B80" s="185"/>
      <c r="C80" s="185"/>
      <c r="D80" s="185"/>
      <c r="E80" s="185"/>
      <c r="F80" s="185"/>
      <c r="G80" s="185"/>
      <c r="H80" s="185"/>
      <c r="I80" s="185"/>
      <c r="J80" s="9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8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</row>
    <row r="81" spans="1:105" s="6" customFormat="1" ht="15">
      <c r="A81" s="185" t="s">
        <v>254</v>
      </c>
      <c r="B81" s="185"/>
      <c r="C81" s="185"/>
      <c r="D81" s="185"/>
      <c r="E81" s="185"/>
      <c r="F81" s="185"/>
      <c r="G81" s="185"/>
      <c r="H81" s="185"/>
      <c r="I81" s="185"/>
      <c r="J81" s="9"/>
      <c r="K81" s="189" t="s">
        <v>200</v>
      </c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90"/>
      <c r="BG81" s="171" t="s">
        <v>253</v>
      </c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</row>
    <row r="82" spans="1:105" s="6" customFormat="1" ht="29.25" customHeight="1">
      <c r="A82" s="185" t="s">
        <v>255</v>
      </c>
      <c r="B82" s="185"/>
      <c r="C82" s="185"/>
      <c r="D82" s="185"/>
      <c r="E82" s="185"/>
      <c r="F82" s="185"/>
      <c r="G82" s="185"/>
      <c r="H82" s="185"/>
      <c r="I82" s="185"/>
      <c r="J82" s="9"/>
      <c r="K82" s="189" t="s">
        <v>202</v>
      </c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90"/>
      <c r="BG82" s="193" t="s">
        <v>256</v>
      </c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5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</row>
    <row r="83" spans="1:105" s="6" customFormat="1" ht="29.25" customHeight="1">
      <c r="A83" s="185" t="s">
        <v>257</v>
      </c>
      <c r="B83" s="185"/>
      <c r="C83" s="185"/>
      <c r="D83" s="185"/>
      <c r="E83" s="185"/>
      <c r="F83" s="185"/>
      <c r="G83" s="185"/>
      <c r="H83" s="185"/>
      <c r="I83" s="185"/>
      <c r="J83" s="9"/>
      <c r="K83" s="191" t="s">
        <v>204</v>
      </c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2"/>
      <c r="BG83" s="193" t="s">
        <v>256</v>
      </c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5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</row>
    <row r="84" spans="1:105" s="6" customFormat="1" ht="29.25" customHeight="1">
      <c r="A84" s="185" t="s">
        <v>258</v>
      </c>
      <c r="B84" s="185"/>
      <c r="C84" s="185"/>
      <c r="D84" s="185"/>
      <c r="E84" s="185"/>
      <c r="F84" s="185"/>
      <c r="G84" s="185"/>
      <c r="H84" s="185"/>
      <c r="I84" s="185"/>
      <c r="J84" s="9"/>
      <c r="K84" s="191" t="s">
        <v>206</v>
      </c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2"/>
      <c r="BG84" s="193" t="s">
        <v>256</v>
      </c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5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</row>
    <row r="85" spans="1:105" s="6" customFormat="1" ht="29.25" customHeight="1">
      <c r="A85" s="185" t="s">
        <v>259</v>
      </c>
      <c r="B85" s="185"/>
      <c r="C85" s="185"/>
      <c r="D85" s="185"/>
      <c r="E85" s="185"/>
      <c r="F85" s="185"/>
      <c r="G85" s="185"/>
      <c r="H85" s="185"/>
      <c r="I85" s="185"/>
      <c r="J85" s="9"/>
      <c r="K85" s="191" t="s">
        <v>208</v>
      </c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2"/>
      <c r="BG85" s="193" t="s">
        <v>256</v>
      </c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5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</row>
    <row r="86" spans="1:105" s="6" customFormat="1" ht="15">
      <c r="A86" s="185" t="s">
        <v>260</v>
      </c>
      <c r="B86" s="185"/>
      <c r="C86" s="185"/>
      <c r="D86" s="185"/>
      <c r="E86" s="185"/>
      <c r="F86" s="185"/>
      <c r="G86" s="185"/>
      <c r="H86" s="185"/>
      <c r="I86" s="185"/>
      <c r="J86" s="9"/>
      <c r="K86" s="189" t="s">
        <v>210</v>
      </c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90"/>
      <c r="BG86" s="171" t="s">
        <v>253</v>
      </c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</row>
    <row r="87" spans="1:105" s="6" customFormat="1" ht="15">
      <c r="A87" s="185" t="s">
        <v>261</v>
      </c>
      <c r="B87" s="185"/>
      <c r="C87" s="185"/>
      <c r="D87" s="185"/>
      <c r="E87" s="185"/>
      <c r="F87" s="185"/>
      <c r="G87" s="185"/>
      <c r="H87" s="185"/>
      <c r="I87" s="185"/>
      <c r="J87" s="9"/>
      <c r="K87" s="187" t="s">
        <v>262</v>
      </c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8"/>
      <c r="BG87" s="171" t="s">
        <v>558</v>
      </c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</row>
    <row r="88" spans="1:105" s="6" customFormat="1" ht="15">
      <c r="A88" s="185" t="s">
        <v>263</v>
      </c>
      <c r="B88" s="185"/>
      <c r="C88" s="185"/>
      <c r="D88" s="185"/>
      <c r="E88" s="185"/>
      <c r="F88" s="185"/>
      <c r="G88" s="185"/>
      <c r="H88" s="185"/>
      <c r="I88" s="185"/>
      <c r="J88" s="9"/>
      <c r="K88" s="189" t="s">
        <v>198</v>
      </c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90"/>
      <c r="BG88" s="171" t="s">
        <v>558</v>
      </c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</row>
    <row r="89" spans="1:105" s="6" customFormat="1" ht="15">
      <c r="A89" s="185"/>
      <c r="B89" s="185"/>
      <c r="C89" s="185"/>
      <c r="D89" s="185"/>
      <c r="E89" s="185"/>
      <c r="F89" s="185"/>
      <c r="G89" s="185"/>
      <c r="H89" s="185"/>
      <c r="I89" s="185"/>
      <c r="J89" s="9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8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</row>
    <row r="90" spans="1:105" s="6" customFormat="1" ht="15">
      <c r="A90" s="185" t="s">
        <v>264</v>
      </c>
      <c r="B90" s="185"/>
      <c r="C90" s="185"/>
      <c r="D90" s="185"/>
      <c r="E90" s="185"/>
      <c r="F90" s="185"/>
      <c r="G90" s="185"/>
      <c r="H90" s="185"/>
      <c r="I90" s="185"/>
      <c r="J90" s="9"/>
      <c r="K90" s="189" t="s">
        <v>200</v>
      </c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90"/>
      <c r="BG90" s="171" t="s">
        <v>558</v>
      </c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</row>
    <row r="91" spans="1:105" s="6" customFormat="1" ht="15">
      <c r="A91" s="185" t="s">
        <v>265</v>
      </c>
      <c r="B91" s="185"/>
      <c r="C91" s="185"/>
      <c r="D91" s="185"/>
      <c r="E91" s="185"/>
      <c r="F91" s="185"/>
      <c r="G91" s="185"/>
      <c r="H91" s="185"/>
      <c r="I91" s="185"/>
      <c r="J91" s="9"/>
      <c r="K91" s="189" t="s">
        <v>202</v>
      </c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90"/>
      <c r="BG91" s="171" t="s">
        <v>558</v>
      </c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</row>
    <row r="92" spans="1:105" s="6" customFormat="1" ht="15">
      <c r="A92" s="185" t="s">
        <v>266</v>
      </c>
      <c r="B92" s="185"/>
      <c r="C92" s="185"/>
      <c r="D92" s="185"/>
      <c r="E92" s="185"/>
      <c r="F92" s="185"/>
      <c r="G92" s="185"/>
      <c r="H92" s="185"/>
      <c r="I92" s="185"/>
      <c r="J92" s="9"/>
      <c r="K92" s="191" t="s">
        <v>204</v>
      </c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2"/>
      <c r="BG92" s="171" t="s">
        <v>558</v>
      </c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</row>
    <row r="93" spans="1:105" s="6" customFormat="1" ht="15">
      <c r="A93" s="185" t="s">
        <v>267</v>
      </c>
      <c r="B93" s="185"/>
      <c r="C93" s="185"/>
      <c r="D93" s="185"/>
      <c r="E93" s="185"/>
      <c r="F93" s="185"/>
      <c r="G93" s="185"/>
      <c r="H93" s="185"/>
      <c r="I93" s="185"/>
      <c r="J93" s="9"/>
      <c r="K93" s="191" t="s">
        <v>206</v>
      </c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2"/>
      <c r="BG93" s="171" t="s">
        <v>558</v>
      </c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</row>
    <row r="94" spans="1:105" s="6" customFormat="1" ht="15">
      <c r="A94" s="185" t="s">
        <v>268</v>
      </c>
      <c r="B94" s="185"/>
      <c r="C94" s="185"/>
      <c r="D94" s="185"/>
      <c r="E94" s="185"/>
      <c r="F94" s="185"/>
      <c r="G94" s="185"/>
      <c r="H94" s="185"/>
      <c r="I94" s="185"/>
      <c r="J94" s="9"/>
      <c r="K94" s="191" t="s">
        <v>208</v>
      </c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2"/>
      <c r="BG94" s="171" t="s">
        <v>558</v>
      </c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</row>
    <row r="95" spans="1:105" s="6" customFormat="1" ht="15">
      <c r="A95" s="185" t="s">
        <v>269</v>
      </c>
      <c r="B95" s="185"/>
      <c r="C95" s="185"/>
      <c r="D95" s="185"/>
      <c r="E95" s="185"/>
      <c r="F95" s="185"/>
      <c r="G95" s="185"/>
      <c r="H95" s="185"/>
      <c r="I95" s="185"/>
      <c r="J95" s="9"/>
      <c r="K95" s="189" t="s">
        <v>210</v>
      </c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90"/>
      <c r="BG95" s="171" t="s">
        <v>558</v>
      </c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</row>
    <row r="96" spans="1:105" s="6" customFormat="1" ht="15">
      <c r="A96" s="185" t="s">
        <v>270</v>
      </c>
      <c r="B96" s="185"/>
      <c r="C96" s="185"/>
      <c r="D96" s="185"/>
      <c r="E96" s="185"/>
      <c r="F96" s="185"/>
      <c r="G96" s="185"/>
      <c r="H96" s="185"/>
      <c r="I96" s="185"/>
      <c r="J96" s="9"/>
      <c r="K96" s="189" t="s">
        <v>166</v>
      </c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90"/>
      <c r="BG96" s="171" t="s">
        <v>558</v>
      </c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</row>
    <row r="97" spans="1:105" s="6" customFormat="1" ht="44.25" customHeight="1">
      <c r="A97" s="185" t="s">
        <v>271</v>
      </c>
      <c r="B97" s="185"/>
      <c r="C97" s="185"/>
      <c r="D97" s="185"/>
      <c r="E97" s="185"/>
      <c r="F97" s="185"/>
      <c r="G97" s="185"/>
      <c r="H97" s="185"/>
      <c r="I97" s="185"/>
      <c r="J97" s="9"/>
      <c r="K97" s="187" t="s">
        <v>272</v>
      </c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8"/>
      <c r="BG97" s="171" t="s">
        <v>558</v>
      </c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</row>
    <row r="98" spans="1:105" s="6" customFormat="1" ht="15">
      <c r="A98" s="185" t="s">
        <v>273</v>
      </c>
      <c r="B98" s="185"/>
      <c r="C98" s="185"/>
      <c r="D98" s="185"/>
      <c r="E98" s="185"/>
      <c r="F98" s="185"/>
      <c r="G98" s="185"/>
      <c r="H98" s="185"/>
      <c r="I98" s="185"/>
      <c r="J98" s="9"/>
      <c r="K98" s="189" t="s">
        <v>198</v>
      </c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90"/>
      <c r="BG98" s="171" t="s">
        <v>558</v>
      </c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</row>
    <row r="99" spans="1:105" s="6" customFormat="1" ht="15">
      <c r="A99" s="185"/>
      <c r="B99" s="185"/>
      <c r="C99" s="185"/>
      <c r="D99" s="185"/>
      <c r="E99" s="185"/>
      <c r="F99" s="185"/>
      <c r="G99" s="185"/>
      <c r="H99" s="185"/>
      <c r="I99" s="185"/>
      <c r="J99" s="9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8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</row>
    <row r="100" spans="1:105" s="6" customFormat="1" ht="15">
      <c r="A100" s="185"/>
      <c r="B100" s="185"/>
      <c r="C100" s="185"/>
      <c r="D100" s="185"/>
      <c r="E100" s="185"/>
      <c r="F100" s="185"/>
      <c r="G100" s="185"/>
      <c r="H100" s="185"/>
      <c r="I100" s="185"/>
      <c r="J100" s="9"/>
      <c r="K100" s="189" t="s">
        <v>200</v>
      </c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90"/>
      <c r="BG100" s="171" t="s">
        <v>558</v>
      </c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</row>
    <row r="101" spans="1:105" s="6" customFormat="1" ht="15">
      <c r="A101" s="185" t="s">
        <v>274</v>
      </c>
      <c r="B101" s="185"/>
      <c r="C101" s="185"/>
      <c r="D101" s="185"/>
      <c r="E101" s="185"/>
      <c r="F101" s="185"/>
      <c r="G101" s="185"/>
      <c r="H101" s="185"/>
      <c r="I101" s="185"/>
      <c r="J101" s="9"/>
      <c r="K101" s="189" t="s">
        <v>202</v>
      </c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90"/>
      <c r="BG101" s="171" t="s">
        <v>558</v>
      </c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</row>
    <row r="102" spans="1:105" s="6" customFormat="1" ht="15">
      <c r="A102" s="185" t="s">
        <v>275</v>
      </c>
      <c r="B102" s="185"/>
      <c r="C102" s="185"/>
      <c r="D102" s="185"/>
      <c r="E102" s="185"/>
      <c r="F102" s="185"/>
      <c r="G102" s="185"/>
      <c r="H102" s="185"/>
      <c r="I102" s="185"/>
      <c r="J102" s="9"/>
      <c r="K102" s="191" t="s">
        <v>204</v>
      </c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2"/>
      <c r="BG102" s="171" t="s">
        <v>558</v>
      </c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</row>
    <row r="103" spans="1:105" s="6" customFormat="1" ht="15">
      <c r="A103" s="185" t="s">
        <v>276</v>
      </c>
      <c r="B103" s="185"/>
      <c r="C103" s="185"/>
      <c r="D103" s="185"/>
      <c r="E103" s="185"/>
      <c r="F103" s="185"/>
      <c r="G103" s="185"/>
      <c r="H103" s="185"/>
      <c r="I103" s="185"/>
      <c r="J103" s="9"/>
      <c r="K103" s="191" t="s">
        <v>206</v>
      </c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2"/>
      <c r="BG103" s="171" t="s">
        <v>558</v>
      </c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</row>
    <row r="104" spans="1:105" s="6" customFormat="1" ht="15">
      <c r="A104" s="185" t="s">
        <v>277</v>
      </c>
      <c r="B104" s="185"/>
      <c r="C104" s="185"/>
      <c r="D104" s="185"/>
      <c r="E104" s="185"/>
      <c r="F104" s="185"/>
      <c r="G104" s="185"/>
      <c r="H104" s="185"/>
      <c r="I104" s="185"/>
      <c r="J104" s="9"/>
      <c r="K104" s="191" t="s">
        <v>208</v>
      </c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2"/>
      <c r="BG104" s="171" t="s">
        <v>558</v>
      </c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</row>
    <row r="105" spans="1:105" s="6" customFormat="1" ht="15">
      <c r="A105" s="185" t="s">
        <v>278</v>
      </c>
      <c r="B105" s="185"/>
      <c r="C105" s="185"/>
      <c r="D105" s="185"/>
      <c r="E105" s="185"/>
      <c r="F105" s="185"/>
      <c r="G105" s="185"/>
      <c r="H105" s="185"/>
      <c r="I105" s="185"/>
      <c r="J105" s="9"/>
      <c r="K105" s="189" t="s">
        <v>210</v>
      </c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90"/>
      <c r="BG105" s="171" t="s">
        <v>558</v>
      </c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</row>
    <row r="106" spans="1:105" s="6" customFormat="1" ht="29.25" customHeight="1">
      <c r="A106" s="185" t="s">
        <v>279</v>
      </c>
      <c r="B106" s="185"/>
      <c r="C106" s="185"/>
      <c r="D106" s="185"/>
      <c r="E106" s="185"/>
      <c r="F106" s="185"/>
      <c r="G106" s="185"/>
      <c r="H106" s="185"/>
      <c r="I106" s="185"/>
      <c r="J106" s="9"/>
      <c r="K106" s="187" t="s">
        <v>280</v>
      </c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8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</row>
    <row r="107" spans="1:105" s="6" customFormat="1" ht="15">
      <c r="A107" s="185" t="s">
        <v>281</v>
      </c>
      <c r="B107" s="185"/>
      <c r="C107" s="185"/>
      <c r="D107" s="185"/>
      <c r="E107" s="185"/>
      <c r="F107" s="185"/>
      <c r="G107" s="185"/>
      <c r="H107" s="185"/>
      <c r="I107" s="185"/>
      <c r="J107" s="9"/>
      <c r="K107" s="189" t="s">
        <v>198</v>
      </c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90"/>
      <c r="BG107" s="171" t="s">
        <v>555</v>
      </c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</row>
    <row r="108" spans="1:105" s="6" customFormat="1" ht="15">
      <c r="A108" s="185"/>
      <c r="B108" s="185"/>
      <c r="C108" s="185"/>
      <c r="D108" s="185"/>
      <c r="E108" s="185"/>
      <c r="F108" s="185"/>
      <c r="G108" s="185"/>
      <c r="H108" s="185"/>
      <c r="I108" s="185"/>
      <c r="J108" s="9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8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</row>
    <row r="109" spans="1:105" s="6" customFormat="1" ht="15">
      <c r="A109" s="185" t="s">
        <v>282</v>
      </c>
      <c r="B109" s="185"/>
      <c r="C109" s="185"/>
      <c r="D109" s="185"/>
      <c r="E109" s="185"/>
      <c r="F109" s="185"/>
      <c r="G109" s="185"/>
      <c r="H109" s="185"/>
      <c r="I109" s="185"/>
      <c r="J109" s="9"/>
      <c r="K109" s="189" t="s">
        <v>200</v>
      </c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90"/>
      <c r="BG109" s="171" t="s">
        <v>555</v>
      </c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</row>
    <row r="110" spans="1:105" s="6" customFormat="1" ht="15">
      <c r="A110" s="185" t="s">
        <v>283</v>
      </c>
      <c r="B110" s="185"/>
      <c r="C110" s="185"/>
      <c r="D110" s="185"/>
      <c r="E110" s="185"/>
      <c r="F110" s="185"/>
      <c r="G110" s="185"/>
      <c r="H110" s="185"/>
      <c r="I110" s="185"/>
      <c r="J110" s="9"/>
      <c r="K110" s="189" t="s">
        <v>202</v>
      </c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90"/>
      <c r="BG110" s="171" t="s">
        <v>555</v>
      </c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</row>
    <row r="111" spans="1:105" s="6" customFormat="1" ht="15">
      <c r="A111" s="185" t="s">
        <v>284</v>
      </c>
      <c r="B111" s="185"/>
      <c r="C111" s="185"/>
      <c r="D111" s="185"/>
      <c r="E111" s="185"/>
      <c r="F111" s="185"/>
      <c r="G111" s="185"/>
      <c r="H111" s="185"/>
      <c r="I111" s="185"/>
      <c r="J111" s="9"/>
      <c r="K111" s="191" t="s">
        <v>204</v>
      </c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2"/>
      <c r="BG111" s="171" t="s">
        <v>555</v>
      </c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</row>
    <row r="112" spans="1:105" s="6" customFormat="1" ht="15">
      <c r="A112" s="185" t="s">
        <v>285</v>
      </c>
      <c r="B112" s="185"/>
      <c r="C112" s="185"/>
      <c r="D112" s="185"/>
      <c r="E112" s="185"/>
      <c r="F112" s="185"/>
      <c r="G112" s="185"/>
      <c r="H112" s="185"/>
      <c r="I112" s="185"/>
      <c r="J112" s="9"/>
      <c r="K112" s="191" t="s">
        <v>206</v>
      </c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2"/>
      <c r="BG112" s="171" t="s">
        <v>555</v>
      </c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</row>
    <row r="113" spans="1:105" s="6" customFormat="1" ht="15">
      <c r="A113" s="185" t="s">
        <v>286</v>
      </c>
      <c r="B113" s="185"/>
      <c r="C113" s="185"/>
      <c r="D113" s="185"/>
      <c r="E113" s="185"/>
      <c r="F113" s="185"/>
      <c r="G113" s="185"/>
      <c r="H113" s="185"/>
      <c r="I113" s="185"/>
      <c r="J113" s="9"/>
      <c r="K113" s="191" t="s">
        <v>208</v>
      </c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2"/>
      <c r="BG113" s="171" t="s">
        <v>555</v>
      </c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</row>
    <row r="114" spans="1:105" s="6" customFormat="1" ht="15">
      <c r="A114" s="185" t="s">
        <v>287</v>
      </c>
      <c r="B114" s="185"/>
      <c r="C114" s="185"/>
      <c r="D114" s="185"/>
      <c r="E114" s="185"/>
      <c r="F114" s="185"/>
      <c r="G114" s="185"/>
      <c r="H114" s="185"/>
      <c r="I114" s="185"/>
      <c r="J114" s="9"/>
      <c r="K114" s="189" t="s">
        <v>210</v>
      </c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90"/>
      <c r="BG114" s="171" t="s">
        <v>555</v>
      </c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</row>
    <row r="115" spans="1:105" s="6" customFormat="1" ht="15">
      <c r="A115" s="185" t="s">
        <v>288</v>
      </c>
      <c r="B115" s="185"/>
      <c r="C115" s="185"/>
      <c r="D115" s="185"/>
      <c r="E115" s="185"/>
      <c r="F115" s="185"/>
      <c r="G115" s="185"/>
      <c r="H115" s="185"/>
      <c r="I115" s="185"/>
      <c r="J115" s="9"/>
      <c r="K115" s="187" t="s">
        <v>289</v>
      </c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8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</row>
    <row r="116" spans="1:105" s="6" customFormat="1" ht="15">
      <c r="A116" s="185" t="s">
        <v>290</v>
      </c>
      <c r="B116" s="185"/>
      <c r="C116" s="185"/>
      <c r="D116" s="185"/>
      <c r="E116" s="185"/>
      <c r="F116" s="185"/>
      <c r="G116" s="185"/>
      <c r="H116" s="185"/>
      <c r="I116" s="185"/>
      <c r="J116" s="9"/>
      <c r="K116" s="189" t="s">
        <v>198</v>
      </c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90"/>
      <c r="BG116" s="171" t="s">
        <v>253</v>
      </c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</row>
    <row r="117" spans="1:105" s="6" customFormat="1" ht="15">
      <c r="A117" s="185"/>
      <c r="B117" s="185"/>
      <c r="C117" s="185"/>
      <c r="D117" s="185"/>
      <c r="E117" s="185"/>
      <c r="F117" s="185"/>
      <c r="G117" s="185"/>
      <c r="H117" s="185"/>
      <c r="I117" s="185"/>
      <c r="J117" s="9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8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</row>
    <row r="118" spans="1:105" s="6" customFormat="1" ht="15">
      <c r="A118" s="185" t="s">
        <v>291</v>
      </c>
      <c r="B118" s="185"/>
      <c r="C118" s="185"/>
      <c r="D118" s="185"/>
      <c r="E118" s="185"/>
      <c r="F118" s="185"/>
      <c r="G118" s="185"/>
      <c r="H118" s="185"/>
      <c r="I118" s="185"/>
      <c r="J118" s="9"/>
      <c r="K118" s="189" t="s">
        <v>200</v>
      </c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90"/>
      <c r="BG118" s="171" t="s">
        <v>253</v>
      </c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</row>
    <row r="119" spans="1:105" s="6" customFormat="1" ht="29.25" customHeight="1">
      <c r="A119" s="185" t="s">
        <v>292</v>
      </c>
      <c r="B119" s="185"/>
      <c r="C119" s="185"/>
      <c r="D119" s="185"/>
      <c r="E119" s="185"/>
      <c r="F119" s="185"/>
      <c r="G119" s="185"/>
      <c r="H119" s="185"/>
      <c r="I119" s="185"/>
      <c r="J119" s="9"/>
      <c r="K119" s="189" t="s">
        <v>202</v>
      </c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90"/>
      <c r="BG119" s="193" t="s">
        <v>256</v>
      </c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5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</row>
    <row r="120" spans="1:105" s="6" customFormat="1" ht="29.25" customHeight="1">
      <c r="A120" s="185" t="s">
        <v>293</v>
      </c>
      <c r="B120" s="185"/>
      <c r="C120" s="185"/>
      <c r="D120" s="185"/>
      <c r="E120" s="185"/>
      <c r="F120" s="185"/>
      <c r="G120" s="185"/>
      <c r="H120" s="185"/>
      <c r="I120" s="185"/>
      <c r="J120" s="9"/>
      <c r="K120" s="191" t="s">
        <v>204</v>
      </c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2"/>
      <c r="BG120" s="193" t="s">
        <v>256</v>
      </c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5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</row>
    <row r="121" spans="1:105" s="6" customFormat="1" ht="29.25" customHeight="1">
      <c r="A121" s="185" t="s">
        <v>294</v>
      </c>
      <c r="B121" s="185"/>
      <c r="C121" s="185"/>
      <c r="D121" s="185"/>
      <c r="E121" s="185"/>
      <c r="F121" s="185"/>
      <c r="G121" s="185"/>
      <c r="H121" s="185"/>
      <c r="I121" s="185"/>
      <c r="J121" s="9"/>
      <c r="K121" s="191" t="s">
        <v>206</v>
      </c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2"/>
      <c r="BG121" s="193" t="s">
        <v>256</v>
      </c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5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</row>
    <row r="122" spans="1:105" s="6" customFormat="1" ht="29.25" customHeight="1">
      <c r="A122" s="185" t="s">
        <v>295</v>
      </c>
      <c r="B122" s="185"/>
      <c r="C122" s="185"/>
      <c r="D122" s="185"/>
      <c r="E122" s="185"/>
      <c r="F122" s="185"/>
      <c r="G122" s="185"/>
      <c r="H122" s="185"/>
      <c r="I122" s="185"/>
      <c r="J122" s="9"/>
      <c r="K122" s="191" t="s">
        <v>208</v>
      </c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2"/>
      <c r="BG122" s="193" t="s">
        <v>256</v>
      </c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5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</row>
    <row r="123" spans="1:105" s="6" customFormat="1" ht="15">
      <c r="A123" s="185" t="s">
        <v>296</v>
      </c>
      <c r="B123" s="185"/>
      <c r="C123" s="185"/>
      <c r="D123" s="185"/>
      <c r="E123" s="185"/>
      <c r="F123" s="185"/>
      <c r="G123" s="185"/>
      <c r="H123" s="185"/>
      <c r="I123" s="185"/>
      <c r="J123" s="9"/>
      <c r="K123" s="189" t="s">
        <v>210</v>
      </c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90"/>
      <c r="BG123" s="171" t="s">
        <v>253</v>
      </c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</row>
    <row r="124" spans="1:105" s="6" customFormat="1" ht="15">
      <c r="A124" s="185" t="s">
        <v>297</v>
      </c>
      <c r="B124" s="185"/>
      <c r="C124" s="185"/>
      <c r="D124" s="185"/>
      <c r="E124" s="185"/>
      <c r="F124" s="185"/>
      <c r="G124" s="185"/>
      <c r="H124" s="185"/>
      <c r="I124" s="185"/>
      <c r="J124" s="9"/>
      <c r="K124" s="187" t="s">
        <v>298</v>
      </c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8"/>
      <c r="BG124" s="171" t="s">
        <v>558</v>
      </c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</row>
    <row r="125" spans="1:105" s="6" customFormat="1" ht="15">
      <c r="A125" s="185" t="s">
        <v>299</v>
      </c>
      <c r="B125" s="185"/>
      <c r="C125" s="185"/>
      <c r="D125" s="185"/>
      <c r="E125" s="185"/>
      <c r="F125" s="185"/>
      <c r="G125" s="185"/>
      <c r="H125" s="185"/>
      <c r="I125" s="185"/>
      <c r="J125" s="9"/>
      <c r="K125" s="189" t="s">
        <v>198</v>
      </c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189"/>
      <c r="BF125" s="190"/>
      <c r="BG125" s="171" t="s">
        <v>558</v>
      </c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</row>
    <row r="126" spans="1:105" s="6" customFormat="1" ht="15">
      <c r="A126" s="185"/>
      <c r="B126" s="185"/>
      <c r="C126" s="185"/>
      <c r="D126" s="185"/>
      <c r="E126" s="185"/>
      <c r="F126" s="185"/>
      <c r="G126" s="185"/>
      <c r="H126" s="185"/>
      <c r="I126" s="185"/>
      <c r="J126" s="9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88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</row>
    <row r="127" spans="1:105" s="6" customFormat="1" ht="15">
      <c r="A127" s="185" t="s">
        <v>300</v>
      </c>
      <c r="B127" s="185"/>
      <c r="C127" s="185"/>
      <c r="D127" s="185"/>
      <c r="E127" s="185"/>
      <c r="F127" s="185"/>
      <c r="G127" s="185"/>
      <c r="H127" s="185"/>
      <c r="I127" s="185"/>
      <c r="J127" s="9"/>
      <c r="K127" s="189" t="s">
        <v>200</v>
      </c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90"/>
      <c r="BG127" s="171" t="s">
        <v>558</v>
      </c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</row>
    <row r="128" spans="1:105" s="6" customFormat="1" ht="15">
      <c r="A128" s="185" t="s">
        <v>301</v>
      </c>
      <c r="B128" s="185"/>
      <c r="C128" s="185"/>
      <c r="D128" s="185"/>
      <c r="E128" s="185"/>
      <c r="F128" s="185"/>
      <c r="G128" s="185"/>
      <c r="H128" s="185"/>
      <c r="I128" s="185"/>
      <c r="J128" s="9"/>
      <c r="K128" s="189" t="s">
        <v>202</v>
      </c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90"/>
      <c r="BG128" s="171" t="s">
        <v>558</v>
      </c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</row>
    <row r="129" spans="1:105" s="6" customFormat="1" ht="15">
      <c r="A129" s="185" t="s">
        <v>302</v>
      </c>
      <c r="B129" s="185"/>
      <c r="C129" s="185"/>
      <c r="D129" s="185"/>
      <c r="E129" s="185"/>
      <c r="F129" s="185"/>
      <c r="G129" s="185"/>
      <c r="H129" s="185"/>
      <c r="I129" s="185"/>
      <c r="J129" s="9"/>
      <c r="K129" s="191" t="s">
        <v>204</v>
      </c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191"/>
      <c r="BE129" s="191"/>
      <c r="BF129" s="192"/>
      <c r="BG129" s="171" t="s">
        <v>558</v>
      </c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</row>
    <row r="130" spans="1:105" s="6" customFormat="1" ht="15">
      <c r="A130" s="185" t="s">
        <v>303</v>
      </c>
      <c r="B130" s="185"/>
      <c r="C130" s="185"/>
      <c r="D130" s="185"/>
      <c r="E130" s="185"/>
      <c r="F130" s="185"/>
      <c r="G130" s="185"/>
      <c r="H130" s="185"/>
      <c r="I130" s="185"/>
      <c r="J130" s="9"/>
      <c r="K130" s="191" t="s">
        <v>206</v>
      </c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192"/>
      <c r="BG130" s="171" t="s">
        <v>558</v>
      </c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</row>
    <row r="131" spans="1:105" s="6" customFormat="1" ht="15">
      <c r="A131" s="185" t="s">
        <v>304</v>
      </c>
      <c r="B131" s="185"/>
      <c r="C131" s="185"/>
      <c r="D131" s="185"/>
      <c r="E131" s="185"/>
      <c r="F131" s="185"/>
      <c r="G131" s="185"/>
      <c r="H131" s="185"/>
      <c r="I131" s="185"/>
      <c r="J131" s="9"/>
      <c r="K131" s="191" t="s">
        <v>208</v>
      </c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2"/>
      <c r="BG131" s="171" t="s">
        <v>558</v>
      </c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</row>
    <row r="132" spans="1:105" s="6" customFormat="1" ht="15">
      <c r="A132" s="185" t="s">
        <v>305</v>
      </c>
      <c r="B132" s="185"/>
      <c r="C132" s="185"/>
      <c r="D132" s="185"/>
      <c r="E132" s="185"/>
      <c r="F132" s="185"/>
      <c r="G132" s="185"/>
      <c r="H132" s="185"/>
      <c r="I132" s="185"/>
      <c r="J132" s="9"/>
      <c r="K132" s="189" t="s">
        <v>210</v>
      </c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90"/>
      <c r="BG132" s="171" t="s">
        <v>558</v>
      </c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1"/>
      <c r="CN132" s="171"/>
      <c r="CO132" s="171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1"/>
      <c r="DA132" s="171"/>
    </row>
    <row r="133" spans="1:105" s="6" customFormat="1" ht="15">
      <c r="A133" s="185"/>
      <c r="B133" s="185"/>
      <c r="C133" s="185"/>
      <c r="D133" s="185"/>
      <c r="E133" s="185"/>
      <c r="F133" s="185"/>
      <c r="G133" s="185"/>
      <c r="H133" s="185"/>
      <c r="I133" s="185"/>
      <c r="J133" s="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90"/>
      <c r="BG133" s="171"/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</row>
    <row r="134" spans="1:105" s="6" customFormat="1" ht="15">
      <c r="A134" s="185" t="s">
        <v>306</v>
      </c>
      <c r="B134" s="185"/>
      <c r="C134" s="185"/>
      <c r="D134" s="185"/>
      <c r="E134" s="185"/>
      <c r="F134" s="185"/>
      <c r="G134" s="185"/>
      <c r="H134" s="185"/>
      <c r="I134" s="185"/>
      <c r="J134" s="9"/>
      <c r="K134" s="189" t="s">
        <v>166</v>
      </c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90"/>
      <c r="BG134" s="171" t="s">
        <v>558</v>
      </c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</row>
    <row r="135" spans="1:105" s="6" customFormat="1" ht="29.25" customHeight="1">
      <c r="A135" s="185" t="s">
        <v>307</v>
      </c>
      <c r="B135" s="185"/>
      <c r="C135" s="185"/>
      <c r="D135" s="185"/>
      <c r="E135" s="185"/>
      <c r="F135" s="185"/>
      <c r="G135" s="185"/>
      <c r="H135" s="185"/>
      <c r="I135" s="185"/>
      <c r="J135" s="9"/>
      <c r="K135" s="187" t="s">
        <v>308</v>
      </c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8"/>
      <c r="BG135" s="171" t="s">
        <v>558</v>
      </c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</row>
    <row r="136" spans="1:105" s="6" customFormat="1" ht="15">
      <c r="A136" s="185" t="s">
        <v>309</v>
      </c>
      <c r="B136" s="185"/>
      <c r="C136" s="185"/>
      <c r="D136" s="185"/>
      <c r="E136" s="185"/>
      <c r="F136" s="185"/>
      <c r="G136" s="185"/>
      <c r="H136" s="185"/>
      <c r="I136" s="185"/>
      <c r="J136" s="9"/>
      <c r="K136" s="189" t="s">
        <v>198</v>
      </c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90"/>
      <c r="BG136" s="171" t="s">
        <v>558</v>
      </c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</row>
    <row r="137" spans="1:105" s="6" customFormat="1" ht="15">
      <c r="A137" s="185"/>
      <c r="B137" s="185"/>
      <c r="C137" s="185"/>
      <c r="D137" s="185"/>
      <c r="E137" s="185"/>
      <c r="F137" s="185"/>
      <c r="G137" s="185"/>
      <c r="H137" s="185"/>
      <c r="I137" s="185"/>
      <c r="J137" s="9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8"/>
      <c r="BG137" s="171"/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</row>
    <row r="138" spans="1:105" s="6" customFormat="1" ht="15">
      <c r="A138" s="185" t="s">
        <v>310</v>
      </c>
      <c r="B138" s="185"/>
      <c r="C138" s="185"/>
      <c r="D138" s="185"/>
      <c r="E138" s="185"/>
      <c r="F138" s="185"/>
      <c r="G138" s="185"/>
      <c r="H138" s="185"/>
      <c r="I138" s="185"/>
      <c r="J138" s="9"/>
      <c r="K138" s="189" t="s">
        <v>200</v>
      </c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90"/>
      <c r="BG138" s="171" t="s">
        <v>558</v>
      </c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</row>
    <row r="139" spans="1:105" s="6" customFormat="1" ht="15">
      <c r="A139" s="185" t="s">
        <v>311</v>
      </c>
      <c r="B139" s="185"/>
      <c r="C139" s="185"/>
      <c r="D139" s="185"/>
      <c r="E139" s="185"/>
      <c r="F139" s="185"/>
      <c r="G139" s="185"/>
      <c r="H139" s="185"/>
      <c r="I139" s="185"/>
      <c r="J139" s="9"/>
      <c r="K139" s="189" t="s">
        <v>202</v>
      </c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90"/>
      <c r="BG139" s="171" t="s">
        <v>558</v>
      </c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</row>
    <row r="140" spans="1:105" s="6" customFormat="1" ht="15">
      <c r="A140" s="185" t="s">
        <v>312</v>
      </c>
      <c r="B140" s="185"/>
      <c r="C140" s="185"/>
      <c r="D140" s="185"/>
      <c r="E140" s="185"/>
      <c r="F140" s="185"/>
      <c r="G140" s="185"/>
      <c r="H140" s="185"/>
      <c r="I140" s="185"/>
      <c r="J140" s="9"/>
      <c r="K140" s="191" t="s">
        <v>204</v>
      </c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2"/>
      <c r="BG140" s="171" t="s">
        <v>558</v>
      </c>
      <c r="BH140" s="171"/>
      <c r="BI140" s="171"/>
      <c r="BJ140" s="171"/>
      <c r="BK140" s="171"/>
      <c r="BL140" s="171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  <c r="CH140" s="171"/>
      <c r="CI140" s="171"/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T140" s="171"/>
      <c r="CU140" s="171"/>
      <c r="CV140" s="171"/>
      <c r="CW140" s="171"/>
      <c r="CX140" s="171"/>
      <c r="CY140" s="171"/>
      <c r="CZ140" s="171"/>
      <c r="DA140" s="171"/>
    </row>
    <row r="141" spans="1:105" s="6" customFormat="1" ht="15">
      <c r="A141" s="185" t="s">
        <v>313</v>
      </c>
      <c r="B141" s="185"/>
      <c r="C141" s="185"/>
      <c r="D141" s="185"/>
      <c r="E141" s="185"/>
      <c r="F141" s="185"/>
      <c r="G141" s="185"/>
      <c r="H141" s="185"/>
      <c r="I141" s="185"/>
      <c r="J141" s="9"/>
      <c r="K141" s="191" t="s">
        <v>206</v>
      </c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2"/>
      <c r="BG141" s="171" t="s">
        <v>558</v>
      </c>
      <c r="BH141" s="171"/>
      <c r="BI141" s="171"/>
      <c r="BJ141" s="171"/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171"/>
      <c r="CI141" s="171"/>
      <c r="CJ141" s="171"/>
      <c r="CK141" s="171"/>
      <c r="CL141" s="171"/>
      <c r="CM141" s="171"/>
      <c r="CN141" s="171"/>
      <c r="CO141" s="171"/>
      <c r="CP141" s="171"/>
      <c r="CQ141" s="171"/>
      <c r="CR141" s="171"/>
      <c r="CS141" s="171"/>
      <c r="CT141" s="171"/>
      <c r="CU141" s="171"/>
      <c r="CV141" s="171"/>
      <c r="CW141" s="171"/>
      <c r="CX141" s="171"/>
      <c r="CY141" s="171"/>
      <c r="CZ141" s="171"/>
      <c r="DA141" s="171"/>
    </row>
    <row r="142" spans="1:105" s="6" customFormat="1" ht="15">
      <c r="A142" s="185" t="s">
        <v>314</v>
      </c>
      <c r="B142" s="185"/>
      <c r="C142" s="185"/>
      <c r="D142" s="185"/>
      <c r="E142" s="185"/>
      <c r="F142" s="185"/>
      <c r="G142" s="185"/>
      <c r="H142" s="185"/>
      <c r="I142" s="185"/>
      <c r="J142" s="9"/>
      <c r="K142" s="191" t="s">
        <v>208</v>
      </c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  <c r="BF142" s="192"/>
      <c r="BG142" s="171" t="s">
        <v>558</v>
      </c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171"/>
      <c r="BR142" s="171"/>
      <c r="BS142" s="171"/>
      <c r="BT142" s="171"/>
      <c r="BU142" s="171"/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G142" s="171"/>
      <c r="CH142" s="171"/>
      <c r="CI142" s="171"/>
      <c r="CJ142" s="171"/>
      <c r="CK142" s="171"/>
      <c r="CL142" s="171"/>
      <c r="CM142" s="171"/>
      <c r="CN142" s="171"/>
      <c r="CO142" s="171"/>
      <c r="CP142" s="171"/>
      <c r="CQ142" s="171"/>
      <c r="CR142" s="171"/>
      <c r="CS142" s="171"/>
      <c r="CT142" s="171"/>
      <c r="CU142" s="171"/>
      <c r="CV142" s="171"/>
      <c r="CW142" s="171"/>
      <c r="CX142" s="171"/>
      <c r="CY142" s="171"/>
      <c r="CZ142" s="171"/>
      <c r="DA142" s="171"/>
    </row>
    <row r="143" spans="1:105" s="6" customFormat="1" ht="15">
      <c r="A143" s="185" t="s">
        <v>315</v>
      </c>
      <c r="B143" s="185"/>
      <c r="C143" s="185"/>
      <c r="D143" s="185"/>
      <c r="E143" s="185"/>
      <c r="F143" s="185"/>
      <c r="G143" s="185"/>
      <c r="H143" s="185"/>
      <c r="I143" s="185"/>
      <c r="J143" s="9"/>
      <c r="K143" s="189" t="s">
        <v>210</v>
      </c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90"/>
      <c r="BG143" s="171" t="s">
        <v>558</v>
      </c>
      <c r="BH143" s="171"/>
      <c r="BI143" s="171"/>
      <c r="BJ143" s="171"/>
      <c r="BK143" s="171"/>
      <c r="BL143" s="171"/>
      <c r="BM143" s="171"/>
      <c r="BN143" s="171"/>
      <c r="BO143" s="171"/>
      <c r="BP143" s="171"/>
      <c r="BQ143" s="171"/>
      <c r="BR143" s="171"/>
      <c r="BS143" s="171"/>
      <c r="BT143" s="171"/>
      <c r="BU143" s="171"/>
      <c r="BV143" s="171"/>
      <c r="BW143" s="171"/>
      <c r="BX143" s="171"/>
      <c r="BY143" s="171"/>
      <c r="BZ143" s="171"/>
      <c r="CA143" s="171"/>
      <c r="CB143" s="171"/>
      <c r="CC143" s="171"/>
      <c r="CD143" s="171"/>
      <c r="CE143" s="171"/>
      <c r="CF143" s="171"/>
      <c r="CG143" s="171"/>
      <c r="CH143" s="171"/>
      <c r="CI143" s="171"/>
      <c r="CJ143" s="171"/>
      <c r="CK143" s="171"/>
      <c r="CL143" s="171"/>
      <c r="CM143" s="171"/>
      <c r="CN143" s="171"/>
      <c r="CO143" s="171"/>
      <c r="CP143" s="171"/>
      <c r="CQ143" s="171"/>
      <c r="CR143" s="171"/>
      <c r="CS143" s="171"/>
      <c r="CT143" s="171"/>
      <c r="CU143" s="171"/>
      <c r="CV143" s="171"/>
      <c r="CW143" s="171"/>
      <c r="CX143" s="171"/>
      <c r="CY143" s="171"/>
      <c r="CZ143" s="171"/>
      <c r="DA143" s="171"/>
    </row>
    <row r="144" spans="1:105" s="6" customFormat="1" ht="29.25" customHeight="1">
      <c r="A144" s="185" t="s">
        <v>316</v>
      </c>
      <c r="B144" s="185"/>
      <c r="C144" s="185"/>
      <c r="D144" s="185"/>
      <c r="E144" s="185"/>
      <c r="F144" s="185"/>
      <c r="G144" s="185"/>
      <c r="H144" s="185"/>
      <c r="I144" s="185"/>
      <c r="J144" s="9"/>
      <c r="K144" s="187" t="s">
        <v>317</v>
      </c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187"/>
      <c r="BF144" s="188"/>
      <c r="BG144" s="171" t="s">
        <v>558</v>
      </c>
      <c r="BH144" s="171"/>
      <c r="BI144" s="171"/>
      <c r="BJ144" s="171"/>
      <c r="BK144" s="171"/>
      <c r="BL144" s="171"/>
      <c r="BM144" s="171"/>
      <c r="BN144" s="171"/>
      <c r="BO144" s="171"/>
      <c r="BP144" s="171"/>
      <c r="BQ144" s="171"/>
      <c r="BR144" s="171"/>
      <c r="BS144" s="171"/>
      <c r="BT144" s="171"/>
      <c r="BU144" s="171"/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71"/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T144" s="171"/>
      <c r="CU144" s="171"/>
      <c r="CV144" s="171"/>
      <c r="CW144" s="171"/>
      <c r="CX144" s="171"/>
      <c r="CY144" s="171"/>
      <c r="CZ144" s="171"/>
      <c r="DA144" s="171"/>
    </row>
    <row r="145" spans="1:105" s="6" customFormat="1" ht="15">
      <c r="A145" s="185" t="s">
        <v>318</v>
      </c>
      <c r="B145" s="185"/>
      <c r="C145" s="185"/>
      <c r="D145" s="185"/>
      <c r="E145" s="185"/>
      <c r="F145" s="185"/>
      <c r="G145" s="185"/>
      <c r="H145" s="185"/>
      <c r="I145" s="185"/>
      <c r="J145" s="9"/>
      <c r="K145" s="189" t="s">
        <v>198</v>
      </c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90"/>
      <c r="BG145" s="171" t="s">
        <v>558</v>
      </c>
      <c r="BH145" s="171"/>
      <c r="BI145" s="171"/>
      <c r="BJ145" s="171"/>
      <c r="BK145" s="171"/>
      <c r="BL145" s="171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71"/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1"/>
      <c r="CU145" s="171"/>
      <c r="CV145" s="171"/>
      <c r="CW145" s="171"/>
      <c r="CX145" s="171"/>
      <c r="CY145" s="171"/>
      <c r="CZ145" s="171"/>
      <c r="DA145" s="171"/>
    </row>
    <row r="146" spans="1:105" s="6" customFormat="1" ht="15">
      <c r="A146" s="185"/>
      <c r="B146" s="185"/>
      <c r="C146" s="185"/>
      <c r="D146" s="185"/>
      <c r="E146" s="185"/>
      <c r="F146" s="185"/>
      <c r="G146" s="185"/>
      <c r="H146" s="185"/>
      <c r="I146" s="185"/>
      <c r="J146" s="9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7"/>
      <c r="AT146" s="187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187"/>
      <c r="BF146" s="188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1"/>
      <c r="CU146" s="171"/>
      <c r="CV146" s="171"/>
      <c r="CW146" s="171"/>
      <c r="CX146" s="171"/>
      <c r="CY146" s="171"/>
      <c r="CZ146" s="171"/>
      <c r="DA146" s="171"/>
    </row>
    <row r="147" spans="1:105" s="6" customFormat="1" ht="15">
      <c r="A147" s="185" t="s">
        <v>319</v>
      </c>
      <c r="B147" s="185"/>
      <c r="C147" s="185"/>
      <c r="D147" s="185"/>
      <c r="E147" s="185"/>
      <c r="F147" s="185"/>
      <c r="G147" s="185"/>
      <c r="H147" s="185"/>
      <c r="I147" s="185"/>
      <c r="J147" s="9"/>
      <c r="K147" s="189" t="s">
        <v>200</v>
      </c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189"/>
      <c r="BF147" s="190"/>
      <c r="BG147" s="171" t="s">
        <v>558</v>
      </c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</row>
    <row r="148" spans="1:105" s="6" customFormat="1" ht="15">
      <c r="A148" s="185" t="s">
        <v>320</v>
      </c>
      <c r="B148" s="185"/>
      <c r="C148" s="185"/>
      <c r="D148" s="185"/>
      <c r="E148" s="185"/>
      <c r="F148" s="185"/>
      <c r="G148" s="185"/>
      <c r="H148" s="185"/>
      <c r="I148" s="185"/>
      <c r="J148" s="9"/>
      <c r="K148" s="189" t="s">
        <v>202</v>
      </c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90"/>
      <c r="BG148" s="171" t="s">
        <v>558</v>
      </c>
      <c r="BH148" s="171"/>
      <c r="BI148" s="171"/>
      <c r="BJ148" s="171"/>
      <c r="BK148" s="171"/>
      <c r="BL148" s="171"/>
      <c r="BM148" s="171"/>
      <c r="BN148" s="171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  <c r="BY148" s="171"/>
      <c r="BZ148" s="171"/>
      <c r="CA148" s="171"/>
      <c r="CB148" s="171"/>
      <c r="CC148" s="171"/>
      <c r="CD148" s="171"/>
      <c r="CE148" s="171"/>
      <c r="CF148" s="171"/>
      <c r="CG148" s="171"/>
      <c r="CH148" s="171"/>
      <c r="CI148" s="171"/>
      <c r="CJ148" s="171"/>
      <c r="CK148" s="171"/>
      <c r="CL148" s="171"/>
      <c r="CM148" s="171"/>
      <c r="CN148" s="171"/>
      <c r="CO148" s="171"/>
      <c r="CP148" s="171"/>
      <c r="CQ148" s="171"/>
      <c r="CR148" s="171"/>
      <c r="CS148" s="171"/>
      <c r="CT148" s="171"/>
      <c r="CU148" s="171"/>
      <c r="CV148" s="171"/>
      <c r="CW148" s="171"/>
      <c r="CX148" s="171"/>
      <c r="CY148" s="171"/>
      <c r="CZ148" s="171"/>
      <c r="DA148" s="171"/>
    </row>
    <row r="149" spans="1:105" s="6" customFormat="1" ht="15">
      <c r="A149" s="185" t="s">
        <v>321</v>
      </c>
      <c r="B149" s="185"/>
      <c r="C149" s="185"/>
      <c r="D149" s="185"/>
      <c r="E149" s="185"/>
      <c r="F149" s="185"/>
      <c r="G149" s="185"/>
      <c r="H149" s="185"/>
      <c r="I149" s="185"/>
      <c r="J149" s="9"/>
      <c r="K149" s="191" t="s">
        <v>204</v>
      </c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192"/>
      <c r="BG149" s="171" t="s">
        <v>558</v>
      </c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</row>
    <row r="150" spans="1:105" s="6" customFormat="1" ht="15">
      <c r="A150" s="185" t="s">
        <v>322</v>
      </c>
      <c r="B150" s="185"/>
      <c r="C150" s="185"/>
      <c r="D150" s="185"/>
      <c r="E150" s="185"/>
      <c r="F150" s="185"/>
      <c r="G150" s="185"/>
      <c r="H150" s="185"/>
      <c r="I150" s="185"/>
      <c r="J150" s="9"/>
      <c r="K150" s="191" t="s">
        <v>206</v>
      </c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2"/>
      <c r="BG150" s="171" t="s">
        <v>558</v>
      </c>
      <c r="BH150" s="171"/>
      <c r="BI150" s="171"/>
      <c r="BJ150" s="171"/>
      <c r="BK150" s="171"/>
      <c r="BL150" s="171"/>
      <c r="BM150" s="171"/>
      <c r="BN150" s="171"/>
      <c r="BO150" s="171"/>
      <c r="BP150" s="171"/>
      <c r="BQ150" s="171"/>
      <c r="BR150" s="171"/>
      <c r="BS150" s="171"/>
      <c r="BT150" s="171"/>
      <c r="BU150" s="171"/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  <c r="CH150" s="171"/>
      <c r="CI150" s="171"/>
      <c r="CJ150" s="171"/>
      <c r="CK150" s="171"/>
      <c r="CL150" s="171"/>
      <c r="CM150" s="171"/>
      <c r="CN150" s="171"/>
      <c r="CO150" s="171"/>
      <c r="CP150" s="171"/>
      <c r="CQ150" s="171"/>
      <c r="CR150" s="171"/>
      <c r="CS150" s="171"/>
      <c r="CT150" s="171"/>
      <c r="CU150" s="171"/>
      <c r="CV150" s="171"/>
      <c r="CW150" s="171"/>
      <c r="CX150" s="171"/>
      <c r="CY150" s="171"/>
      <c r="CZ150" s="171"/>
      <c r="DA150" s="171"/>
    </row>
    <row r="151" spans="1:105" s="6" customFormat="1" ht="15">
      <c r="A151" s="185" t="s">
        <v>323</v>
      </c>
      <c r="B151" s="185"/>
      <c r="C151" s="185"/>
      <c r="D151" s="185"/>
      <c r="E151" s="185"/>
      <c r="F151" s="185"/>
      <c r="G151" s="185"/>
      <c r="H151" s="185"/>
      <c r="I151" s="185"/>
      <c r="J151" s="9"/>
      <c r="K151" s="191" t="s">
        <v>208</v>
      </c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  <c r="AY151" s="191"/>
      <c r="AZ151" s="191"/>
      <c r="BA151" s="191"/>
      <c r="BB151" s="191"/>
      <c r="BC151" s="191"/>
      <c r="BD151" s="191"/>
      <c r="BE151" s="191"/>
      <c r="BF151" s="192"/>
      <c r="BG151" s="171" t="s">
        <v>558</v>
      </c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1"/>
      <c r="CU151" s="171"/>
      <c r="CV151" s="171"/>
      <c r="CW151" s="171"/>
      <c r="CX151" s="171"/>
      <c r="CY151" s="171"/>
      <c r="CZ151" s="171"/>
      <c r="DA151" s="171"/>
    </row>
    <row r="152" spans="1:105" s="6" customFormat="1" ht="15">
      <c r="A152" s="185" t="s">
        <v>324</v>
      </c>
      <c r="B152" s="185"/>
      <c r="C152" s="185"/>
      <c r="D152" s="185"/>
      <c r="E152" s="185"/>
      <c r="F152" s="185"/>
      <c r="G152" s="185"/>
      <c r="H152" s="185"/>
      <c r="I152" s="185"/>
      <c r="J152" s="9"/>
      <c r="K152" s="189" t="s">
        <v>210</v>
      </c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89"/>
      <c r="BC152" s="189"/>
      <c r="BD152" s="189"/>
      <c r="BE152" s="189"/>
      <c r="BF152" s="190"/>
      <c r="BG152" s="171" t="s">
        <v>558</v>
      </c>
      <c r="BH152" s="171"/>
      <c r="BI152" s="171"/>
      <c r="BJ152" s="171"/>
      <c r="BK152" s="171"/>
      <c r="BL152" s="171"/>
      <c r="BM152" s="171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1"/>
      <c r="CU152" s="171"/>
      <c r="CV152" s="171"/>
      <c r="CW152" s="171"/>
      <c r="CX152" s="171"/>
      <c r="CY152" s="171"/>
      <c r="CZ152" s="171"/>
      <c r="DA152" s="171"/>
    </row>
    <row r="153" spans="1:105" s="6" customFormat="1" ht="15">
      <c r="A153" s="185"/>
      <c r="B153" s="185"/>
      <c r="C153" s="185"/>
      <c r="D153" s="185"/>
      <c r="E153" s="185"/>
      <c r="F153" s="185"/>
      <c r="G153" s="185"/>
      <c r="H153" s="185"/>
      <c r="I153" s="185"/>
      <c r="J153" s="9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  <c r="BB153" s="187"/>
      <c r="BC153" s="187"/>
      <c r="BD153" s="187"/>
      <c r="BE153" s="187"/>
      <c r="BF153" s="188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1"/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1"/>
      <c r="CU153" s="171"/>
      <c r="CV153" s="171"/>
      <c r="CW153" s="171"/>
      <c r="CX153" s="171"/>
      <c r="CY153" s="171"/>
      <c r="CZ153" s="171"/>
      <c r="DA153" s="171"/>
    </row>
    <row r="154" spans="1:105" s="6" customFormat="1" ht="15">
      <c r="A154" s="185" t="s">
        <v>325</v>
      </c>
      <c r="B154" s="185"/>
      <c r="C154" s="185"/>
      <c r="D154" s="185"/>
      <c r="E154" s="185"/>
      <c r="F154" s="185"/>
      <c r="G154" s="185"/>
      <c r="H154" s="185"/>
      <c r="I154" s="185"/>
      <c r="J154" s="9"/>
      <c r="K154" s="189" t="s">
        <v>166</v>
      </c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90"/>
      <c r="BG154" s="171" t="s">
        <v>558</v>
      </c>
      <c r="BH154" s="171"/>
      <c r="BI154" s="171"/>
      <c r="BJ154" s="171"/>
      <c r="BK154" s="171"/>
      <c r="BL154" s="171"/>
      <c r="BM154" s="171"/>
      <c r="BN154" s="171"/>
      <c r="BO154" s="171"/>
      <c r="BP154" s="171"/>
      <c r="BQ154" s="171"/>
      <c r="BR154" s="171"/>
      <c r="BS154" s="171"/>
      <c r="BT154" s="171"/>
      <c r="BU154" s="171"/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71"/>
      <c r="CJ154" s="171"/>
      <c r="CK154" s="171"/>
      <c r="CL154" s="171"/>
      <c r="CM154" s="171"/>
      <c r="CN154" s="171"/>
      <c r="CO154" s="171"/>
      <c r="CP154" s="171"/>
      <c r="CQ154" s="171"/>
      <c r="CR154" s="171"/>
      <c r="CS154" s="171"/>
      <c r="CT154" s="171"/>
      <c r="CU154" s="171"/>
      <c r="CV154" s="171"/>
      <c r="CW154" s="171"/>
      <c r="CX154" s="171"/>
      <c r="CY154" s="171"/>
      <c r="CZ154" s="171"/>
      <c r="DA154" s="171"/>
    </row>
    <row r="155" spans="1:105" s="6" customFormat="1" ht="15">
      <c r="A155" s="185" t="s">
        <v>326</v>
      </c>
      <c r="B155" s="185"/>
      <c r="C155" s="185"/>
      <c r="D155" s="185"/>
      <c r="E155" s="185"/>
      <c r="F155" s="185"/>
      <c r="G155" s="185"/>
      <c r="H155" s="185"/>
      <c r="I155" s="185"/>
      <c r="J155" s="9"/>
      <c r="K155" s="187" t="s">
        <v>327</v>
      </c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88"/>
      <c r="BG155" s="171" t="s">
        <v>328</v>
      </c>
      <c r="BH155" s="171"/>
      <c r="BI155" s="171"/>
      <c r="BJ155" s="171"/>
      <c r="BK155" s="171"/>
      <c r="BL155" s="171"/>
      <c r="BM155" s="171"/>
      <c r="BN155" s="171"/>
      <c r="BO155" s="171"/>
      <c r="BP155" s="171"/>
      <c r="BQ155" s="171"/>
      <c r="BR155" s="171"/>
      <c r="BS155" s="171"/>
      <c r="BT155" s="171"/>
      <c r="BU155" s="171"/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 s="171"/>
      <c r="CF155" s="171"/>
      <c r="CG155" s="171"/>
      <c r="CH155" s="171"/>
      <c r="CI155" s="171"/>
      <c r="CJ155" s="171"/>
      <c r="CK155" s="171"/>
      <c r="CL155" s="171"/>
      <c r="CM155" s="171"/>
      <c r="CN155" s="171"/>
      <c r="CO155" s="171"/>
      <c r="CP155" s="171"/>
      <c r="CQ155" s="171"/>
      <c r="CR155" s="171"/>
      <c r="CS155" s="171"/>
      <c r="CT155" s="171"/>
      <c r="CU155" s="171"/>
      <c r="CV155" s="171"/>
      <c r="CW155" s="171"/>
      <c r="CX155" s="171"/>
      <c r="CY155" s="171"/>
      <c r="CZ155" s="171"/>
      <c r="DA155" s="171"/>
    </row>
    <row r="156" spans="1:105" s="6" customFormat="1" ht="15">
      <c r="A156" s="185" t="s">
        <v>329</v>
      </c>
      <c r="B156" s="185"/>
      <c r="C156" s="185"/>
      <c r="D156" s="185"/>
      <c r="E156" s="185"/>
      <c r="F156" s="185"/>
      <c r="G156" s="185"/>
      <c r="H156" s="185"/>
      <c r="I156" s="185"/>
      <c r="J156" s="9"/>
      <c r="K156" s="189" t="s">
        <v>198</v>
      </c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9"/>
      <c r="BE156" s="189"/>
      <c r="BF156" s="190"/>
      <c r="BG156" s="171" t="s">
        <v>328</v>
      </c>
      <c r="BH156" s="171"/>
      <c r="BI156" s="171"/>
      <c r="BJ156" s="171"/>
      <c r="BK156" s="171"/>
      <c r="BL156" s="171"/>
      <c r="BM156" s="171"/>
      <c r="BN156" s="171"/>
      <c r="BO156" s="171"/>
      <c r="BP156" s="171"/>
      <c r="BQ156" s="171"/>
      <c r="BR156" s="171"/>
      <c r="BS156" s="171"/>
      <c r="BT156" s="171"/>
      <c r="BU156" s="171"/>
      <c r="BV156" s="171"/>
      <c r="BW156" s="171"/>
      <c r="BX156" s="171"/>
      <c r="BY156" s="171"/>
      <c r="BZ156" s="171"/>
      <c r="CA156" s="171"/>
      <c r="CB156" s="171"/>
      <c r="CC156" s="171"/>
      <c r="CD156" s="171"/>
      <c r="CE156" s="171"/>
      <c r="CF156" s="171"/>
      <c r="CG156" s="171"/>
      <c r="CH156" s="171"/>
      <c r="CI156" s="171"/>
      <c r="CJ156" s="171"/>
      <c r="CK156" s="171"/>
      <c r="CL156" s="171"/>
      <c r="CM156" s="171"/>
      <c r="CN156" s="171"/>
      <c r="CO156" s="171"/>
      <c r="CP156" s="171"/>
      <c r="CQ156" s="171"/>
      <c r="CR156" s="171"/>
      <c r="CS156" s="171"/>
      <c r="CT156" s="171"/>
      <c r="CU156" s="171"/>
      <c r="CV156" s="171"/>
      <c r="CW156" s="171"/>
      <c r="CX156" s="171"/>
      <c r="CY156" s="171"/>
      <c r="CZ156" s="171"/>
      <c r="DA156" s="171"/>
    </row>
    <row r="157" spans="1:105" s="6" customFormat="1" ht="15">
      <c r="A157" s="185"/>
      <c r="B157" s="185"/>
      <c r="C157" s="185"/>
      <c r="D157" s="185"/>
      <c r="E157" s="185"/>
      <c r="F157" s="185"/>
      <c r="G157" s="185"/>
      <c r="H157" s="185"/>
      <c r="I157" s="185"/>
      <c r="J157" s="9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88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</row>
    <row r="158" spans="1:105" s="6" customFormat="1" ht="15">
      <c r="A158" s="185" t="s">
        <v>330</v>
      </c>
      <c r="B158" s="185"/>
      <c r="C158" s="185"/>
      <c r="D158" s="185"/>
      <c r="E158" s="185"/>
      <c r="F158" s="185"/>
      <c r="G158" s="185"/>
      <c r="H158" s="185"/>
      <c r="I158" s="185"/>
      <c r="J158" s="9"/>
      <c r="K158" s="189" t="s">
        <v>200</v>
      </c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90"/>
      <c r="BG158" s="171" t="s">
        <v>328</v>
      </c>
      <c r="BH158" s="171"/>
      <c r="BI158" s="171"/>
      <c r="BJ158" s="171"/>
      <c r="BK158" s="171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</row>
    <row r="159" spans="1:105" s="6" customFormat="1" ht="15">
      <c r="A159" s="185" t="s">
        <v>331</v>
      </c>
      <c r="B159" s="185"/>
      <c r="C159" s="185"/>
      <c r="D159" s="185"/>
      <c r="E159" s="185"/>
      <c r="F159" s="185"/>
      <c r="G159" s="185"/>
      <c r="H159" s="185"/>
      <c r="I159" s="185"/>
      <c r="J159" s="9"/>
      <c r="K159" s="189" t="s">
        <v>202</v>
      </c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90"/>
      <c r="BG159" s="171" t="s">
        <v>328</v>
      </c>
      <c r="BH159" s="171"/>
      <c r="BI159" s="171"/>
      <c r="BJ159" s="171"/>
      <c r="BK159" s="171"/>
      <c r="BL159" s="171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  <c r="CH159" s="171"/>
      <c r="CI159" s="171"/>
      <c r="CJ159" s="171"/>
      <c r="CK159" s="171"/>
      <c r="CL159" s="171"/>
      <c r="CM159" s="171"/>
      <c r="CN159" s="171"/>
      <c r="CO159" s="171"/>
      <c r="CP159" s="171"/>
      <c r="CQ159" s="171"/>
      <c r="CR159" s="171"/>
      <c r="CS159" s="171"/>
      <c r="CT159" s="171"/>
      <c r="CU159" s="171"/>
      <c r="CV159" s="171"/>
      <c r="CW159" s="171"/>
      <c r="CX159" s="171"/>
      <c r="CY159" s="171"/>
      <c r="CZ159" s="171"/>
      <c r="DA159" s="171"/>
    </row>
    <row r="160" spans="1:105" s="6" customFormat="1" ht="15">
      <c r="A160" s="185" t="s">
        <v>332</v>
      </c>
      <c r="B160" s="185"/>
      <c r="C160" s="185"/>
      <c r="D160" s="185"/>
      <c r="E160" s="185"/>
      <c r="F160" s="185"/>
      <c r="G160" s="185"/>
      <c r="H160" s="185"/>
      <c r="I160" s="185"/>
      <c r="J160" s="9"/>
      <c r="K160" s="191" t="s">
        <v>204</v>
      </c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191"/>
      <c r="BF160" s="192"/>
      <c r="BG160" s="171" t="s">
        <v>328</v>
      </c>
      <c r="BH160" s="171"/>
      <c r="BI160" s="171"/>
      <c r="BJ160" s="171"/>
      <c r="BK160" s="171"/>
      <c r="BL160" s="171"/>
      <c r="BM160" s="171"/>
      <c r="BN160" s="171"/>
      <c r="BO160" s="171"/>
      <c r="BP160" s="171"/>
      <c r="BQ160" s="171"/>
      <c r="BR160" s="171"/>
      <c r="BS160" s="171"/>
      <c r="BT160" s="171"/>
      <c r="BU160" s="171"/>
      <c r="BV160" s="171"/>
      <c r="BW160" s="171"/>
      <c r="BX160" s="171"/>
      <c r="BY160" s="171"/>
      <c r="BZ160" s="171"/>
      <c r="CA160" s="171"/>
      <c r="CB160" s="171"/>
      <c r="CC160" s="171"/>
      <c r="CD160" s="171"/>
      <c r="CE160" s="171"/>
      <c r="CF160" s="171"/>
      <c r="CG160" s="171"/>
      <c r="CH160" s="171"/>
      <c r="CI160" s="171"/>
      <c r="CJ160" s="171"/>
      <c r="CK160" s="171"/>
      <c r="CL160" s="171"/>
      <c r="CM160" s="171"/>
      <c r="CN160" s="171"/>
      <c r="CO160" s="171"/>
      <c r="CP160" s="171"/>
      <c r="CQ160" s="171"/>
      <c r="CR160" s="171"/>
      <c r="CS160" s="171"/>
      <c r="CT160" s="171"/>
      <c r="CU160" s="171"/>
      <c r="CV160" s="171"/>
      <c r="CW160" s="171"/>
      <c r="CX160" s="171"/>
      <c r="CY160" s="171"/>
      <c r="CZ160" s="171"/>
      <c r="DA160" s="171"/>
    </row>
    <row r="161" spans="1:105" s="6" customFormat="1" ht="15">
      <c r="A161" s="185" t="s">
        <v>333</v>
      </c>
      <c r="B161" s="185"/>
      <c r="C161" s="185"/>
      <c r="D161" s="185"/>
      <c r="E161" s="185"/>
      <c r="F161" s="185"/>
      <c r="G161" s="185"/>
      <c r="H161" s="185"/>
      <c r="I161" s="185"/>
      <c r="J161" s="9"/>
      <c r="K161" s="191" t="s">
        <v>206</v>
      </c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191"/>
      <c r="BF161" s="192"/>
      <c r="BG161" s="171" t="s">
        <v>328</v>
      </c>
      <c r="BH161" s="171"/>
      <c r="BI161" s="171"/>
      <c r="BJ161" s="171"/>
      <c r="BK161" s="171"/>
      <c r="BL161" s="171"/>
      <c r="BM161" s="171"/>
      <c r="BN161" s="171"/>
      <c r="BO161" s="171"/>
      <c r="BP161" s="171"/>
      <c r="BQ161" s="171"/>
      <c r="BR161" s="171"/>
      <c r="BS161" s="171"/>
      <c r="BT161" s="171"/>
      <c r="BU161" s="171"/>
      <c r="BV161" s="171"/>
      <c r="BW161" s="171"/>
      <c r="BX161" s="171"/>
      <c r="BY161" s="171"/>
      <c r="BZ161" s="171"/>
      <c r="CA161" s="171"/>
      <c r="CB161" s="171"/>
      <c r="CC161" s="171"/>
      <c r="CD161" s="171"/>
      <c r="CE161" s="171"/>
      <c r="CF161" s="171"/>
      <c r="CG161" s="171"/>
      <c r="CH161" s="171"/>
      <c r="CI161" s="171"/>
      <c r="CJ161" s="171"/>
      <c r="CK161" s="171"/>
      <c r="CL161" s="171"/>
      <c r="CM161" s="171"/>
      <c r="CN161" s="171"/>
      <c r="CO161" s="171"/>
      <c r="CP161" s="171"/>
      <c r="CQ161" s="171"/>
      <c r="CR161" s="171"/>
      <c r="CS161" s="171"/>
      <c r="CT161" s="171"/>
      <c r="CU161" s="171"/>
      <c r="CV161" s="171"/>
      <c r="CW161" s="171"/>
      <c r="CX161" s="171"/>
      <c r="CY161" s="171"/>
      <c r="CZ161" s="171"/>
      <c r="DA161" s="171"/>
    </row>
    <row r="162" spans="1:105" s="6" customFormat="1" ht="15">
      <c r="A162" s="185" t="s">
        <v>334</v>
      </c>
      <c r="B162" s="185"/>
      <c r="C162" s="185"/>
      <c r="D162" s="185"/>
      <c r="E162" s="185"/>
      <c r="F162" s="185"/>
      <c r="G162" s="185"/>
      <c r="H162" s="185"/>
      <c r="I162" s="185"/>
      <c r="J162" s="9"/>
      <c r="K162" s="191" t="s">
        <v>208</v>
      </c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2"/>
      <c r="BG162" s="171" t="s">
        <v>328</v>
      </c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1"/>
      <c r="BX162" s="171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71"/>
      <c r="CJ162" s="171"/>
      <c r="CK162" s="171"/>
      <c r="CL162" s="171"/>
      <c r="CM162" s="171"/>
      <c r="CN162" s="171"/>
      <c r="CO162" s="171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71"/>
      <c r="DA162" s="171"/>
    </row>
    <row r="163" spans="1:105" s="6" customFormat="1" ht="15">
      <c r="A163" s="185" t="s">
        <v>335</v>
      </c>
      <c r="B163" s="185"/>
      <c r="C163" s="185"/>
      <c r="D163" s="185"/>
      <c r="E163" s="185"/>
      <c r="F163" s="185"/>
      <c r="G163" s="185"/>
      <c r="H163" s="185"/>
      <c r="I163" s="185"/>
      <c r="J163" s="9"/>
      <c r="K163" s="189" t="s">
        <v>210</v>
      </c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90"/>
      <c r="BG163" s="171" t="s">
        <v>328</v>
      </c>
      <c r="BH163" s="171"/>
      <c r="BI163" s="171"/>
      <c r="BJ163" s="171"/>
      <c r="BK163" s="171"/>
      <c r="BL163" s="171"/>
      <c r="BM163" s="171"/>
      <c r="BN163" s="171"/>
      <c r="BO163" s="171"/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1"/>
      <c r="BZ163" s="171"/>
      <c r="CA163" s="171"/>
      <c r="CB163" s="171"/>
      <c r="CC163" s="171"/>
      <c r="CD163" s="171"/>
      <c r="CE163" s="171"/>
      <c r="CF163" s="171"/>
      <c r="CG163" s="171"/>
      <c r="CH163" s="171"/>
      <c r="CI163" s="171"/>
      <c r="CJ163" s="171"/>
      <c r="CK163" s="171"/>
      <c r="CL163" s="171"/>
      <c r="CM163" s="171"/>
      <c r="CN163" s="171"/>
      <c r="CO163" s="171"/>
      <c r="CP163" s="171"/>
      <c r="CQ163" s="171"/>
      <c r="CR163" s="171"/>
      <c r="CS163" s="171"/>
      <c r="CT163" s="171"/>
      <c r="CU163" s="171"/>
      <c r="CV163" s="171"/>
      <c r="CW163" s="171"/>
      <c r="CX163" s="171"/>
      <c r="CY163" s="171"/>
      <c r="CZ163" s="171"/>
      <c r="DA163" s="171"/>
    </row>
    <row r="164" spans="1:105" s="6" customFormat="1" ht="15">
      <c r="A164" s="185"/>
      <c r="B164" s="185"/>
      <c r="C164" s="185"/>
      <c r="D164" s="185"/>
      <c r="E164" s="185"/>
      <c r="F164" s="185"/>
      <c r="G164" s="185"/>
      <c r="H164" s="185"/>
      <c r="I164" s="185"/>
      <c r="J164" s="9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87"/>
      <c r="AT164" s="187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187"/>
      <c r="BF164" s="188"/>
      <c r="BG164" s="171"/>
      <c r="BH164" s="171"/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71"/>
      <c r="CJ164" s="171"/>
      <c r="CK164" s="171"/>
      <c r="CL164" s="171"/>
      <c r="CM164" s="171"/>
      <c r="CN164" s="171"/>
      <c r="CO164" s="171"/>
      <c r="CP164" s="171"/>
      <c r="CQ164" s="171"/>
      <c r="CR164" s="171"/>
      <c r="CS164" s="171"/>
      <c r="CT164" s="171"/>
      <c r="CU164" s="171"/>
      <c r="CV164" s="171"/>
      <c r="CW164" s="171"/>
      <c r="CX164" s="171"/>
      <c r="CY164" s="171"/>
      <c r="CZ164" s="171"/>
      <c r="DA164" s="171"/>
    </row>
    <row r="165" spans="1:105" s="6" customFormat="1" ht="15">
      <c r="A165" s="185" t="s">
        <v>336</v>
      </c>
      <c r="B165" s="185"/>
      <c r="C165" s="185"/>
      <c r="D165" s="185"/>
      <c r="E165" s="185"/>
      <c r="F165" s="185"/>
      <c r="G165" s="185"/>
      <c r="H165" s="185"/>
      <c r="I165" s="185"/>
      <c r="J165" s="9"/>
      <c r="K165" s="189" t="s">
        <v>166</v>
      </c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189"/>
      <c r="BF165" s="190"/>
      <c r="BG165" s="171" t="s">
        <v>328</v>
      </c>
      <c r="BH165" s="171"/>
      <c r="BI165" s="171"/>
      <c r="BJ165" s="171"/>
      <c r="BK165" s="171"/>
      <c r="BL165" s="171"/>
      <c r="BM165" s="171"/>
      <c r="BN165" s="171"/>
      <c r="BO165" s="171"/>
      <c r="BP165" s="171"/>
      <c r="BQ165" s="171"/>
      <c r="BR165" s="171"/>
      <c r="BS165" s="171"/>
      <c r="BT165" s="171"/>
      <c r="BU165" s="171"/>
      <c r="BV165" s="171"/>
      <c r="BW165" s="171"/>
      <c r="BX165" s="171"/>
      <c r="BY165" s="171"/>
      <c r="BZ165" s="171"/>
      <c r="CA165" s="171"/>
      <c r="CB165" s="171"/>
      <c r="CC165" s="171"/>
      <c r="CD165" s="171"/>
      <c r="CE165" s="171"/>
      <c r="CF165" s="171"/>
      <c r="CG165" s="171"/>
      <c r="CH165" s="171"/>
      <c r="CI165" s="171"/>
      <c r="CJ165" s="171"/>
      <c r="CK165" s="171"/>
      <c r="CL165" s="171"/>
      <c r="CM165" s="171"/>
      <c r="CN165" s="171"/>
      <c r="CO165" s="171"/>
      <c r="CP165" s="171"/>
      <c r="CQ165" s="171"/>
      <c r="CR165" s="171"/>
      <c r="CS165" s="171"/>
      <c r="CT165" s="171"/>
      <c r="CU165" s="171"/>
      <c r="CV165" s="171"/>
      <c r="CW165" s="171"/>
      <c r="CX165" s="171"/>
      <c r="CY165" s="171"/>
      <c r="CZ165" s="171"/>
      <c r="DA165" s="171"/>
    </row>
    <row r="166" spans="1:105" s="6" customFormat="1" ht="30" customHeight="1">
      <c r="A166" s="185" t="s">
        <v>337</v>
      </c>
      <c r="B166" s="185"/>
      <c r="C166" s="185"/>
      <c r="D166" s="185"/>
      <c r="E166" s="185"/>
      <c r="F166" s="185"/>
      <c r="G166" s="185"/>
      <c r="H166" s="185"/>
      <c r="I166" s="185"/>
      <c r="J166" s="9"/>
      <c r="K166" s="187" t="s">
        <v>338</v>
      </c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87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187"/>
      <c r="BF166" s="188"/>
      <c r="BG166" s="171"/>
      <c r="BH166" s="171"/>
      <c r="BI166" s="171"/>
      <c r="BJ166" s="171"/>
      <c r="BK166" s="171"/>
      <c r="BL166" s="171"/>
      <c r="BM166" s="171"/>
      <c r="BN166" s="171"/>
      <c r="BO166" s="171"/>
      <c r="BP166" s="171"/>
      <c r="BQ166" s="171"/>
      <c r="BR166" s="171"/>
      <c r="BS166" s="171"/>
      <c r="BT166" s="171"/>
      <c r="BU166" s="171"/>
      <c r="BV166" s="171"/>
      <c r="BW166" s="171"/>
      <c r="BX166" s="171"/>
      <c r="BY166" s="171"/>
      <c r="BZ166" s="171"/>
      <c r="CA166" s="171"/>
      <c r="CB166" s="171"/>
      <c r="CC166" s="171"/>
      <c r="CD166" s="171"/>
      <c r="CE166" s="171"/>
      <c r="CF166" s="171"/>
      <c r="CG166" s="171"/>
      <c r="CH166" s="171"/>
      <c r="CI166" s="171"/>
      <c r="CJ166" s="171"/>
      <c r="CK166" s="171"/>
      <c r="CL166" s="171"/>
      <c r="CM166" s="171"/>
      <c r="CN166" s="171"/>
      <c r="CO166" s="171"/>
      <c r="CP166" s="171"/>
      <c r="CQ166" s="171"/>
      <c r="CR166" s="171"/>
      <c r="CS166" s="171"/>
      <c r="CT166" s="171"/>
      <c r="CU166" s="171"/>
      <c r="CV166" s="171"/>
      <c r="CW166" s="171"/>
      <c r="CX166" s="171"/>
      <c r="CY166" s="171"/>
      <c r="CZ166" s="171"/>
      <c r="DA166" s="171"/>
    </row>
    <row r="167" spans="1:105" s="6" customFormat="1" ht="15">
      <c r="A167" s="185" t="s">
        <v>339</v>
      </c>
      <c r="B167" s="185"/>
      <c r="C167" s="185"/>
      <c r="D167" s="185"/>
      <c r="E167" s="185"/>
      <c r="F167" s="185"/>
      <c r="G167" s="185"/>
      <c r="H167" s="185"/>
      <c r="I167" s="185"/>
      <c r="J167" s="9"/>
      <c r="K167" s="189" t="s">
        <v>198</v>
      </c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189"/>
      <c r="BF167" s="190"/>
      <c r="BG167" s="171" t="s">
        <v>253</v>
      </c>
      <c r="BH167" s="171"/>
      <c r="BI167" s="171"/>
      <c r="BJ167" s="171"/>
      <c r="BK167" s="171"/>
      <c r="BL167" s="171"/>
      <c r="BM167" s="171"/>
      <c r="BN167" s="171"/>
      <c r="BO167" s="171"/>
      <c r="BP167" s="171"/>
      <c r="BQ167" s="171"/>
      <c r="BR167" s="171"/>
      <c r="BS167" s="171"/>
      <c r="BT167" s="171"/>
      <c r="BU167" s="171"/>
      <c r="BV167" s="171"/>
      <c r="BW167" s="171"/>
      <c r="BX167" s="171"/>
      <c r="BY167" s="171"/>
      <c r="BZ167" s="171"/>
      <c r="CA167" s="171"/>
      <c r="CB167" s="171"/>
      <c r="CC167" s="171"/>
      <c r="CD167" s="171"/>
      <c r="CE167" s="171"/>
      <c r="CF167" s="171"/>
      <c r="CG167" s="171"/>
      <c r="CH167" s="171"/>
      <c r="CI167" s="171"/>
      <c r="CJ167" s="171"/>
      <c r="CK167" s="171"/>
      <c r="CL167" s="171"/>
      <c r="CM167" s="171"/>
      <c r="CN167" s="171"/>
      <c r="CO167" s="171"/>
      <c r="CP167" s="171"/>
      <c r="CQ167" s="171"/>
      <c r="CR167" s="171"/>
      <c r="CS167" s="171"/>
      <c r="CT167" s="171"/>
      <c r="CU167" s="171"/>
      <c r="CV167" s="171"/>
      <c r="CW167" s="171"/>
      <c r="CX167" s="171"/>
      <c r="CY167" s="171"/>
      <c r="CZ167" s="171"/>
      <c r="DA167" s="171"/>
    </row>
    <row r="168" spans="1:105" s="6" customFormat="1" ht="15">
      <c r="A168" s="185"/>
      <c r="B168" s="185"/>
      <c r="C168" s="185"/>
      <c r="D168" s="185"/>
      <c r="E168" s="185"/>
      <c r="F168" s="185"/>
      <c r="G168" s="185"/>
      <c r="H168" s="185"/>
      <c r="I168" s="185"/>
      <c r="J168" s="9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88"/>
      <c r="BG168" s="171"/>
      <c r="BH168" s="171"/>
      <c r="BI168" s="171"/>
      <c r="BJ168" s="171"/>
      <c r="BK168" s="171"/>
      <c r="BL168" s="171"/>
      <c r="BM168" s="171"/>
      <c r="BN168" s="171"/>
      <c r="BO168" s="171"/>
      <c r="BP168" s="171"/>
      <c r="BQ168" s="171"/>
      <c r="BR168" s="171"/>
      <c r="BS168" s="171"/>
      <c r="BT168" s="171"/>
      <c r="BU168" s="171"/>
      <c r="BV168" s="171"/>
      <c r="BW168" s="171"/>
      <c r="BX168" s="171"/>
      <c r="BY168" s="171"/>
      <c r="BZ168" s="171"/>
      <c r="CA168" s="171"/>
      <c r="CB168" s="171"/>
      <c r="CC168" s="171"/>
      <c r="CD168" s="171"/>
      <c r="CE168" s="171"/>
      <c r="CF168" s="171"/>
      <c r="CG168" s="171"/>
      <c r="CH168" s="171"/>
      <c r="CI168" s="171"/>
      <c r="CJ168" s="171"/>
      <c r="CK168" s="171"/>
      <c r="CL168" s="171"/>
      <c r="CM168" s="171"/>
      <c r="CN168" s="171"/>
      <c r="CO168" s="171"/>
      <c r="CP168" s="171"/>
      <c r="CQ168" s="171"/>
      <c r="CR168" s="171"/>
      <c r="CS168" s="171"/>
      <c r="CT168" s="171"/>
      <c r="CU168" s="171"/>
      <c r="CV168" s="171"/>
      <c r="CW168" s="171"/>
      <c r="CX168" s="171"/>
      <c r="CY168" s="171"/>
      <c r="CZ168" s="171"/>
      <c r="DA168" s="171"/>
    </row>
    <row r="169" spans="1:105" s="6" customFormat="1" ht="15">
      <c r="A169" s="185" t="s">
        <v>340</v>
      </c>
      <c r="B169" s="185"/>
      <c r="C169" s="185"/>
      <c r="D169" s="185"/>
      <c r="E169" s="185"/>
      <c r="F169" s="185"/>
      <c r="G169" s="185"/>
      <c r="H169" s="185"/>
      <c r="I169" s="185"/>
      <c r="J169" s="9"/>
      <c r="K169" s="189" t="s">
        <v>200</v>
      </c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90"/>
      <c r="BG169" s="171" t="s">
        <v>253</v>
      </c>
      <c r="BH169" s="171"/>
      <c r="BI169" s="171"/>
      <c r="BJ169" s="171"/>
      <c r="BK169" s="171"/>
      <c r="BL169" s="171"/>
      <c r="BM169" s="171"/>
      <c r="BN169" s="171"/>
      <c r="BO169" s="171"/>
      <c r="BP169" s="171"/>
      <c r="BQ169" s="171"/>
      <c r="BR169" s="171"/>
      <c r="BS169" s="171"/>
      <c r="BT169" s="171"/>
      <c r="BU169" s="171"/>
      <c r="BV169" s="171"/>
      <c r="BW169" s="171"/>
      <c r="BX169" s="171"/>
      <c r="BY169" s="171"/>
      <c r="BZ169" s="171"/>
      <c r="CA169" s="171"/>
      <c r="CB169" s="171"/>
      <c r="CC169" s="171"/>
      <c r="CD169" s="171"/>
      <c r="CE169" s="171"/>
      <c r="CF169" s="171"/>
      <c r="CG169" s="171"/>
      <c r="CH169" s="171"/>
      <c r="CI169" s="171"/>
      <c r="CJ169" s="171"/>
      <c r="CK169" s="171"/>
      <c r="CL169" s="171"/>
      <c r="CM169" s="171"/>
      <c r="CN169" s="171"/>
      <c r="CO169" s="171"/>
      <c r="CP169" s="171"/>
      <c r="CQ169" s="171"/>
      <c r="CR169" s="171"/>
      <c r="CS169" s="171"/>
      <c r="CT169" s="171"/>
      <c r="CU169" s="171"/>
      <c r="CV169" s="171"/>
      <c r="CW169" s="171"/>
      <c r="CX169" s="171"/>
      <c r="CY169" s="171"/>
      <c r="CZ169" s="171"/>
      <c r="DA169" s="171"/>
    </row>
    <row r="170" spans="1:105" s="6" customFormat="1" ht="29.25" customHeight="1">
      <c r="A170" s="185" t="s">
        <v>341</v>
      </c>
      <c r="B170" s="185"/>
      <c r="C170" s="185"/>
      <c r="D170" s="185"/>
      <c r="E170" s="185"/>
      <c r="F170" s="185"/>
      <c r="G170" s="185"/>
      <c r="H170" s="185"/>
      <c r="I170" s="185"/>
      <c r="J170" s="9"/>
      <c r="K170" s="189" t="s">
        <v>202</v>
      </c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9"/>
      <c r="BB170" s="189"/>
      <c r="BC170" s="189"/>
      <c r="BD170" s="189"/>
      <c r="BE170" s="189"/>
      <c r="BF170" s="190"/>
      <c r="BG170" s="193" t="s">
        <v>256</v>
      </c>
      <c r="BH170" s="194"/>
      <c r="BI170" s="194"/>
      <c r="BJ170" s="194"/>
      <c r="BK170" s="194"/>
      <c r="BL170" s="194"/>
      <c r="BM170" s="194"/>
      <c r="BN170" s="194"/>
      <c r="BO170" s="194"/>
      <c r="BP170" s="194"/>
      <c r="BQ170" s="194"/>
      <c r="BR170" s="194"/>
      <c r="BS170" s="194"/>
      <c r="BT170" s="194"/>
      <c r="BU170" s="195"/>
      <c r="BV170" s="171"/>
      <c r="BW170" s="171"/>
      <c r="BX170" s="171"/>
      <c r="BY170" s="171"/>
      <c r="BZ170" s="171"/>
      <c r="CA170" s="171"/>
      <c r="CB170" s="171"/>
      <c r="CC170" s="171"/>
      <c r="CD170" s="171"/>
      <c r="CE170" s="171"/>
      <c r="CF170" s="171"/>
      <c r="CG170" s="171"/>
      <c r="CH170" s="171"/>
      <c r="CI170" s="171"/>
      <c r="CJ170" s="171"/>
      <c r="CK170" s="171"/>
      <c r="CL170" s="171"/>
      <c r="CM170" s="171"/>
      <c r="CN170" s="171"/>
      <c r="CO170" s="171"/>
      <c r="CP170" s="171"/>
      <c r="CQ170" s="171"/>
      <c r="CR170" s="171"/>
      <c r="CS170" s="171"/>
      <c r="CT170" s="171"/>
      <c r="CU170" s="171"/>
      <c r="CV170" s="171"/>
      <c r="CW170" s="171"/>
      <c r="CX170" s="171"/>
      <c r="CY170" s="171"/>
      <c r="CZ170" s="171"/>
      <c r="DA170" s="171"/>
    </row>
    <row r="171" spans="1:105" s="6" customFormat="1" ht="29.25" customHeight="1">
      <c r="A171" s="185" t="s">
        <v>342</v>
      </c>
      <c r="B171" s="185"/>
      <c r="C171" s="185"/>
      <c r="D171" s="185"/>
      <c r="E171" s="185"/>
      <c r="F171" s="185"/>
      <c r="G171" s="185"/>
      <c r="H171" s="185"/>
      <c r="I171" s="185"/>
      <c r="J171" s="9"/>
      <c r="K171" s="191" t="s">
        <v>204</v>
      </c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  <c r="AX171" s="191"/>
      <c r="AY171" s="191"/>
      <c r="AZ171" s="191"/>
      <c r="BA171" s="191"/>
      <c r="BB171" s="191"/>
      <c r="BC171" s="191"/>
      <c r="BD171" s="191"/>
      <c r="BE171" s="191"/>
      <c r="BF171" s="192"/>
      <c r="BG171" s="193" t="s">
        <v>256</v>
      </c>
      <c r="BH171" s="194"/>
      <c r="BI171" s="194"/>
      <c r="BJ171" s="194"/>
      <c r="BK171" s="194"/>
      <c r="BL171" s="194"/>
      <c r="BM171" s="194"/>
      <c r="BN171" s="194"/>
      <c r="BO171" s="194"/>
      <c r="BP171" s="194"/>
      <c r="BQ171" s="194"/>
      <c r="BR171" s="194"/>
      <c r="BS171" s="194"/>
      <c r="BT171" s="194"/>
      <c r="BU171" s="195"/>
      <c r="BV171" s="171"/>
      <c r="BW171" s="171"/>
      <c r="BX171" s="171"/>
      <c r="BY171" s="171"/>
      <c r="BZ171" s="171"/>
      <c r="CA171" s="171"/>
      <c r="CB171" s="171"/>
      <c r="CC171" s="171"/>
      <c r="CD171" s="171"/>
      <c r="CE171" s="171"/>
      <c r="CF171" s="171"/>
      <c r="CG171" s="171"/>
      <c r="CH171" s="171"/>
      <c r="CI171" s="171"/>
      <c r="CJ171" s="171"/>
      <c r="CK171" s="171"/>
      <c r="CL171" s="171"/>
      <c r="CM171" s="171"/>
      <c r="CN171" s="171"/>
      <c r="CO171" s="171"/>
      <c r="CP171" s="171"/>
      <c r="CQ171" s="171"/>
      <c r="CR171" s="171"/>
      <c r="CS171" s="171"/>
      <c r="CT171" s="171"/>
      <c r="CU171" s="171"/>
      <c r="CV171" s="171"/>
      <c r="CW171" s="171"/>
      <c r="CX171" s="171"/>
      <c r="CY171" s="171"/>
      <c r="CZ171" s="171"/>
      <c r="DA171" s="171"/>
    </row>
    <row r="172" spans="1:105" s="6" customFormat="1" ht="29.25" customHeight="1">
      <c r="A172" s="185" t="s">
        <v>343</v>
      </c>
      <c r="B172" s="185"/>
      <c r="C172" s="185"/>
      <c r="D172" s="185"/>
      <c r="E172" s="185"/>
      <c r="F172" s="185"/>
      <c r="G172" s="185"/>
      <c r="H172" s="185"/>
      <c r="I172" s="185"/>
      <c r="J172" s="9"/>
      <c r="K172" s="191" t="s">
        <v>206</v>
      </c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191"/>
      <c r="BF172" s="192"/>
      <c r="BG172" s="193" t="s">
        <v>256</v>
      </c>
      <c r="BH172" s="194"/>
      <c r="BI172" s="194"/>
      <c r="BJ172" s="194"/>
      <c r="BK172" s="194"/>
      <c r="BL172" s="194"/>
      <c r="BM172" s="194"/>
      <c r="BN172" s="194"/>
      <c r="BO172" s="194"/>
      <c r="BP172" s="194"/>
      <c r="BQ172" s="194"/>
      <c r="BR172" s="194"/>
      <c r="BS172" s="194"/>
      <c r="BT172" s="194"/>
      <c r="BU172" s="195"/>
      <c r="BV172" s="171"/>
      <c r="BW172" s="171"/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1"/>
      <c r="CU172" s="171"/>
      <c r="CV172" s="171"/>
      <c r="CW172" s="171"/>
      <c r="CX172" s="171"/>
      <c r="CY172" s="171"/>
      <c r="CZ172" s="171"/>
      <c r="DA172" s="171"/>
    </row>
    <row r="173" spans="1:105" s="6" customFormat="1" ht="29.25" customHeight="1">
      <c r="A173" s="185" t="s">
        <v>344</v>
      </c>
      <c r="B173" s="185"/>
      <c r="C173" s="185"/>
      <c r="D173" s="185"/>
      <c r="E173" s="185"/>
      <c r="F173" s="185"/>
      <c r="G173" s="185"/>
      <c r="H173" s="185"/>
      <c r="I173" s="185"/>
      <c r="J173" s="9"/>
      <c r="K173" s="191" t="s">
        <v>208</v>
      </c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192"/>
      <c r="BG173" s="193" t="s">
        <v>256</v>
      </c>
      <c r="BH173" s="194"/>
      <c r="BI173" s="194"/>
      <c r="BJ173" s="194"/>
      <c r="BK173" s="194"/>
      <c r="BL173" s="194"/>
      <c r="BM173" s="194"/>
      <c r="BN173" s="194"/>
      <c r="BO173" s="194"/>
      <c r="BP173" s="194"/>
      <c r="BQ173" s="194"/>
      <c r="BR173" s="194"/>
      <c r="BS173" s="194"/>
      <c r="BT173" s="194"/>
      <c r="BU173" s="195"/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171"/>
      <c r="CI173" s="171"/>
      <c r="CJ173" s="171"/>
      <c r="CK173" s="171"/>
      <c r="CL173" s="171"/>
      <c r="CM173" s="171"/>
      <c r="CN173" s="171"/>
      <c r="CO173" s="171"/>
      <c r="CP173" s="171"/>
      <c r="CQ173" s="171"/>
      <c r="CR173" s="171"/>
      <c r="CS173" s="171"/>
      <c r="CT173" s="171"/>
      <c r="CU173" s="171"/>
      <c r="CV173" s="171"/>
      <c r="CW173" s="171"/>
      <c r="CX173" s="171"/>
      <c r="CY173" s="171"/>
      <c r="CZ173" s="171"/>
      <c r="DA173" s="171"/>
    </row>
    <row r="174" spans="1:105" s="6" customFormat="1" ht="15">
      <c r="A174" s="185" t="s">
        <v>345</v>
      </c>
      <c r="B174" s="185"/>
      <c r="C174" s="185"/>
      <c r="D174" s="185"/>
      <c r="E174" s="185"/>
      <c r="F174" s="185"/>
      <c r="G174" s="185"/>
      <c r="H174" s="185"/>
      <c r="I174" s="185"/>
      <c r="J174" s="9"/>
      <c r="K174" s="189" t="s">
        <v>210</v>
      </c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90"/>
      <c r="BG174" s="171" t="s">
        <v>253</v>
      </c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1"/>
      <c r="BV174" s="171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1"/>
      <c r="CN174" s="171"/>
      <c r="CO174" s="171"/>
      <c r="CP174" s="171"/>
      <c r="CQ174" s="171"/>
      <c r="CR174" s="171"/>
      <c r="CS174" s="171"/>
      <c r="CT174" s="171"/>
      <c r="CU174" s="171"/>
      <c r="CV174" s="171"/>
      <c r="CW174" s="171"/>
      <c r="CX174" s="171"/>
      <c r="CY174" s="171"/>
      <c r="CZ174" s="171"/>
      <c r="DA174" s="171"/>
    </row>
    <row r="175" spans="1:105" s="6" customFormat="1" ht="15">
      <c r="A175" s="185" t="s">
        <v>346</v>
      </c>
      <c r="B175" s="185"/>
      <c r="C175" s="185"/>
      <c r="D175" s="185"/>
      <c r="E175" s="185"/>
      <c r="F175" s="185"/>
      <c r="G175" s="185"/>
      <c r="H175" s="185"/>
      <c r="I175" s="185"/>
      <c r="J175" s="9"/>
      <c r="K175" s="187" t="s">
        <v>347</v>
      </c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87"/>
      <c r="BB175" s="187"/>
      <c r="BC175" s="187"/>
      <c r="BD175" s="187"/>
      <c r="BE175" s="187"/>
      <c r="BF175" s="188"/>
      <c r="BG175" s="171" t="s">
        <v>348</v>
      </c>
      <c r="BH175" s="171"/>
      <c r="BI175" s="171"/>
      <c r="BJ175" s="171"/>
      <c r="BK175" s="171"/>
      <c r="BL175" s="171"/>
      <c r="BM175" s="171"/>
      <c r="BN175" s="171"/>
      <c r="BO175" s="171"/>
      <c r="BP175" s="171"/>
      <c r="BQ175" s="171"/>
      <c r="BR175" s="171"/>
      <c r="BS175" s="171"/>
      <c r="BT175" s="171"/>
      <c r="BU175" s="171"/>
      <c r="BV175" s="171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171"/>
      <c r="CI175" s="171"/>
      <c r="CJ175" s="171"/>
      <c r="CK175" s="171"/>
      <c r="CL175" s="171"/>
      <c r="CM175" s="171"/>
      <c r="CN175" s="171"/>
      <c r="CO175" s="171"/>
      <c r="CP175" s="171"/>
      <c r="CQ175" s="171"/>
      <c r="CR175" s="171"/>
      <c r="CS175" s="171"/>
      <c r="CT175" s="171"/>
      <c r="CU175" s="171"/>
      <c r="CV175" s="171"/>
      <c r="CW175" s="171"/>
      <c r="CX175" s="171"/>
      <c r="CY175" s="171"/>
      <c r="CZ175" s="171"/>
      <c r="DA175" s="171"/>
    </row>
  </sheetData>
  <sheetProtection/>
  <mergeCells count="856">
    <mergeCell ref="A172:I172"/>
    <mergeCell ref="K172:BF172"/>
    <mergeCell ref="CL174:DA174"/>
    <mergeCell ref="BV174:CK174"/>
    <mergeCell ref="BG171:BU171"/>
    <mergeCell ref="BG170:BU170"/>
    <mergeCell ref="A171:I171"/>
    <mergeCell ref="K171:BF171"/>
    <mergeCell ref="BG175:BU175"/>
    <mergeCell ref="BG174:BU174"/>
    <mergeCell ref="BV171:CK171"/>
    <mergeCell ref="CL171:DA171"/>
    <mergeCell ref="CL172:DA172"/>
    <mergeCell ref="CL173:DA173"/>
    <mergeCell ref="BG172:BU172"/>
    <mergeCell ref="BV172:CK172"/>
    <mergeCell ref="A175:I175"/>
    <mergeCell ref="K175:BF175"/>
    <mergeCell ref="CL175:DA175"/>
    <mergeCell ref="A173:I173"/>
    <mergeCell ref="K173:BF173"/>
    <mergeCell ref="BG173:BU173"/>
    <mergeCell ref="BV173:CK173"/>
    <mergeCell ref="BV175:CK175"/>
    <mergeCell ref="A174:I174"/>
    <mergeCell ref="K174:BF174"/>
    <mergeCell ref="K169:BF169"/>
    <mergeCell ref="A170:I170"/>
    <mergeCell ref="K170:BF170"/>
    <mergeCell ref="K168:BF168"/>
    <mergeCell ref="CL165:DA165"/>
    <mergeCell ref="A166:I166"/>
    <mergeCell ref="BG168:BU168"/>
    <mergeCell ref="BV167:CK167"/>
    <mergeCell ref="A169:I169"/>
    <mergeCell ref="A168:I168"/>
    <mergeCell ref="K166:BF166"/>
    <mergeCell ref="BG165:BU165"/>
    <mergeCell ref="A167:I167"/>
    <mergeCell ref="K167:BF167"/>
    <mergeCell ref="BV165:CK165"/>
    <mergeCell ref="CL166:DA166"/>
    <mergeCell ref="A165:I165"/>
    <mergeCell ref="K165:BF165"/>
    <mergeCell ref="BG166:BU166"/>
    <mergeCell ref="BV166:CK166"/>
    <mergeCell ref="CL167:DA167"/>
    <mergeCell ref="CL168:DA168"/>
    <mergeCell ref="CL170:DA170"/>
    <mergeCell ref="BV169:CK169"/>
    <mergeCell ref="CL169:DA169"/>
    <mergeCell ref="BG167:BU167"/>
    <mergeCell ref="BG169:BU169"/>
    <mergeCell ref="BV170:CK170"/>
    <mergeCell ref="BV168:CK168"/>
    <mergeCell ref="CL163:DA163"/>
    <mergeCell ref="A164:I164"/>
    <mergeCell ref="K164:BF164"/>
    <mergeCell ref="BG164:BU164"/>
    <mergeCell ref="BV164:CK164"/>
    <mergeCell ref="CL164:DA164"/>
    <mergeCell ref="A163:I163"/>
    <mergeCell ref="K163:BF163"/>
    <mergeCell ref="BG163:BU163"/>
    <mergeCell ref="BV163:CK163"/>
    <mergeCell ref="CL161:DA161"/>
    <mergeCell ref="A162:I162"/>
    <mergeCell ref="K162:BF162"/>
    <mergeCell ref="BG162:BU162"/>
    <mergeCell ref="BV162:CK162"/>
    <mergeCell ref="CL162:DA162"/>
    <mergeCell ref="A161:I161"/>
    <mergeCell ref="K161:BF161"/>
    <mergeCell ref="BG161:BU161"/>
    <mergeCell ref="BV161:CK161"/>
    <mergeCell ref="CL159:DA159"/>
    <mergeCell ref="A160:I160"/>
    <mergeCell ref="K160:BF160"/>
    <mergeCell ref="BG160:BU160"/>
    <mergeCell ref="BV160:CK160"/>
    <mergeCell ref="CL160:DA160"/>
    <mergeCell ref="A159:I159"/>
    <mergeCell ref="K159:BF159"/>
    <mergeCell ref="BG159:BU159"/>
    <mergeCell ref="BV159:CK159"/>
    <mergeCell ref="CL157:DA157"/>
    <mergeCell ref="A158:I158"/>
    <mergeCell ref="K158:BF158"/>
    <mergeCell ref="BG158:BU158"/>
    <mergeCell ref="BV158:CK158"/>
    <mergeCell ref="CL158:DA158"/>
    <mergeCell ref="A157:I157"/>
    <mergeCell ref="K157:BF157"/>
    <mergeCell ref="BG157:BU157"/>
    <mergeCell ref="BV157:CK157"/>
    <mergeCell ref="CL155:DA155"/>
    <mergeCell ref="A156:I156"/>
    <mergeCell ref="K156:BF156"/>
    <mergeCell ref="BG156:BU156"/>
    <mergeCell ref="BV156:CK156"/>
    <mergeCell ref="CL156:DA156"/>
    <mergeCell ref="A155:I155"/>
    <mergeCell ref="K155:BF155"/>
    <mergeCell ref="BG155:BU155"/>
    <mergeCell ref="BV155:CK155"/>
    <mergeCell ref="CL153:DA153"/>
    <mergeCell ref="A154:I154"/>
    <mergeCell ref="K154:BF154"/>
    <mergeCell ref="BG154:BU154"/>
    <mergeCell ref="BV154:CK154"/>
    <mergeCell ref="CL154:DA154"/>
    <mergeCell ref="A153:I153"/>
    <mergeCell ref="K153:BF153"/>
    <mergeCell ref="BG153:BU153"/>
    <mergeCell ref="BV153:CK153"/>
    <mergeCell ref="CL151:DA151"/>
    <mergeCell ref="A152:I152"/>
    <mergeCell ref="K152:BF152"/>
    <mergeCell ref="BG152:BU152"/>
    <mergeCell ref="BV152:CK152"/>
    <mergeCell ref="CL152:DA152"/>
    <mergeCell ref="A151:I151"/>
    <mergeCell ref="K151:BF151"/>
    <mergeCell ref="BG151:BU151"/>
    <mergeCell ref="BV151:CK151"/>
    <mergeCell ref="CL149:DA149"/>
    <mergeCell ref="A150:I150"/>
    <mergeCell ref="K150:BF150"/>
    <mergeCell ref="BG150:BU150"/>
    <mergeCell ref="BV150:CK150"/>
    <mergeCell ref="CL150:DA150"/>
    <mergeCell ref="A149:I149"/>
    <mergeCell ref="K149:BF149"/>
    <mergeCell ref="BG149:BU149"/>
    <mergeCell ref="BV149:CK149"/>
    <mergeCell ref="CL147:DA147"/>
    <mergeCell ref="A148:I148"/>
    <mergeCell ref="K148:BF148"/>
    <mergeCell ref="BG148:BU148"/>
    <mergeCell ref="BV148:CK148"/>
    <mergeCell ref="CL148:DA148"/>
    <mergeCell ref="A147:I147"/>
    <mergeCell ref="K147:BF147"/>
    <mergeCell ref="BG147:BU147"/>
    <mergeCell ref="BV147:CK147"/>
    <mergeCell ref="CL145:DA145"/>
    <mergeCell ref="A146:I146"/>
    <mergeCell ref="K146:BF146"/>
    <mergeCell ref="BG146:BU146"/>
    <mergeCell ref="BV146:CK146"/>
    <mergeCell ref="CL146:DA146"/>
    <mergeCell ref="A145:I145"/>
    <mergeCell ref="K145:BF145"/>
    <mergeCell ref="BG145:BU145"/>
    <mergeCell ref="BV145:CK145"/>
    <mergeCell ref="CL143:DA143"/>
    <mergeCell ref="A144:I144"/>
    <mergeCell ref="K144:BF144"/>
    <mergeCell ref="BG144:BU144"/>
    <mergeCell ref="BV144:CK144"/>
    <mergeCell ref="CL144:DA144"/>
    <mergeCell ref="A143:I143"/>
    <mergeCell ref="K143:BF143"/>
    <mergeCell ref="BG143:BU143"/>
    <mergeCell ref="BV143:CK143"/>
    <mergeCell ref="CL141:DA141"/>
    <mergeCell ref="A142:I142"/>
    <mergeCell ref="K142:BF142"/>
    <mergeCell ref="BG142:BU142"/>
    <mergeCell ref="BV142:CK142"/>
    <mergeCell ref="CL142:DA142"/>
    <mergeCell ref="A141:I141"/>
    <mergeCell ref="K141:BF141"/>
    <mergeCell ref="BG141:BU141"/>
    <mergeCell ref="BV141:CK141"/>
    <mergeCell ref="CL139:DA139"/>
    <mergeCell ref="A140:I140"/>
    <mergeCell ref="K140:BF140"/>
    <mergeCell ref="BG140:BU140"/>
    <mergeCell ref="BV140:CK140"/>
    <mergeCell ref="CL140:DA140"/>
    <mergeCell ref="A139:I139"/>
    <mergeCell ref="K139:BF139"/>
    <mergeCell ref="BG139:BU139"/>
    <mergeCell ref="BV139:CK139"/>
    <mergeCell ref="CL137:DA137"/>
    <mergeCell ref="A138:I138"/>
    <mergeCell ref="K138:BF138"/>
    <mergeCell ref="BG138:BU138"/>
    <mergeCell ref="BV138:CK138"/>
    <mergeCell ref="CL138:DA138"/>
    <mergeCell ref="A137:I137"/>
    <mergeCell ref="K137:BF137"/>
    <mergeCell ref="BG137:BU137"/>
    <mergeCell ref="BV137:CK137"/>
    <mergeCell ref="CL135:DA135"/>
    <mergeCell ref="A136:I136"/>
    <mergeCell ref="K136:BF136"/>
    <mergeCell ref="BG136:BU136"/>
    <mergeCell ref="BV136:CK136"/>
    <mergeCell ref="CL136:DA136"/>
    <mergeCell ref="A135:I135"/>
    <mergeCell ref="K135:BF135"/>
    <mergeCell ref="BG135:BU135"/>
    <mergeCell ref="BV135:CK135"/>
    <mergeCell ref="CL133:DA133"/>
    <mergeCell ref="A134:I134"/>
    <mergeCell ref="K134:BF134"/>
    <mergeCell ref="BG134:BU134"/>
    <mergeCell ref="BV134:CK134"/>
    <mergeCell ref="CL134:DA134"/>
    <mergeCell ref="A133:I133"/>
    <mergeCell ref="K133:BF133"/>
    <mergeCell ref="BG133:BU133"/>
    <mergeCell ref="BV133:CK133"/>
    <mergeCell ref="CL131:DA131"/>
    <mergeCell ref="A132:I132"/>
    <mergeCell ref="K132:BF132"/>
    <mergeCell ref="BG132:BU132"/>
    <mergeCell ref="BV132:CK132"/>
    <mergeCell ref="CL132:DA132"/>
    <mergeCell ref="A131:I131"/>
    <mergeCell ref="K131:BF131"/>
    <mergeCell ref="BG131:BU131"/>
    <mergeCell ref="BV131:CK131"/>
    <mergeCell ref="CL129:DA129"/>
    <mergeCell ref="A130:I130"/>
    <mergeCell ref="K130:BF130"/>
    <mergeCell ref="BG130:BU130"/>
    <mergeCell ref="BV130:CK130"/>
    <mergeCell ref="CL130:DA130"/>
    <mergeCell ref="A129:I129"/>
    <mergeCell ref="K129:BF129"/>
    <mergeCell ref="BG129:BU129"/>
    <mergeCell ref="BV129:CK129"/>
    <mergeCell ref="CL127:DA127"/>
    <mergeCell ref="A128:I128"/>
    <mergeCell ref="K128:BF128"/>
    <mergeCell ref="BG128:BU128"/>
    <mergeCell ref="BV128:CK128"/>
    <mergeCell ref="CL128:DA128"/>
    <mergeCell ref="A127:I127"/>
    <mergeCell ref="K127:BF127"/>
    <mergeCell ref="BG127:BU127"/>
    <mergeCell ref="BV127:CK127"/>
    <mergeCell ref="CL125:DA125"/>
    <mergeCell ref="A126:I126"/>
    <mergeCell ref="K126:BF126"/>
    <mergeCell ref="BG126:BU126"/>
    <mergeCell ref="BV126:CK126"/>
    <mergeCell ref="CL126:DA126"/>
    <mergeCell ref="A125:I125"/>
    <mergeCell ref="K125:BF125"/>
    <mergeCell ref="BG125:BU125"/>
    <mergeCell ref="BV125:CK125"/>
    <mergeCell ref="CL123:DA123"/>
    <mergeCell ref="A124:I124"/>
    <mergeCell ref="K124:BF124"/>
    <mergeCell ref="BG124:BU124"/>
    <mergeCell ref="BV124:CK124"/>
    <mergeCell ref="CL124:DA124"/>
    <mergeCell ref="A123:I123"/>
    <mergeCell ref="K123:BF123"/>
    <mergeCell ref="BG123:BU123"/>
    <mergeCell ref="BV123:CK123"/>
    <mergeCell ref="CL121:DA121"/>
    <mergeCell ref="A122:I122"/>
    <mergeCell ref="K122:BF122"/>
    <mergeCell ref="BG122:BU122"/>
    <mergeCell ref="BV122:CK122"/>
    <mergeCell ref="CL122:DA122"/>
    <mergeCell ref="A121:I121"/>
    <mergeCell ref="K121:BF121"/>
    <mergeCell ref="BG121:BU121"/>
    <mergeCell ref="BV121:CK121"/>
    <mergeCell ref="CL119:DA119"/>
    <mergeCell ref="A120:I120"/>
    <mergeCell ref="K120:BF120"/>
    <mergeCell ref="BG120:BU120"/>
    <mergeCell ref="BV120:CK120"/>
    <mergeCell ref="CL120:DA120"/>
    <mergeCell ref="A119:I119"/>
    <mergeCell ref="K119:BF119"/>
    <mergeCell ref="BG119:BU119"/>
    <mergeCell ref="BV119:CK119"/>
    <mergeCell ref="CL117:DA117"/>
    <mergeCell ref="A118:I118"/>
    <mergeCell ref="K118:BF118"/>
    <mergeCell ref="BG118:BU118"/>
    <mergeCell ref="BV118:CK118"/>
    <mergeCell ref="CL118:DA118"/>
    <mergeCell ref="A117:I117"/>
    <mergeCell ref="K117:BF117"/>
    <mergeCell ref="BG117:BU117"/>
    <mergeCell ref="BV117:CK117"/>
    <mergeCell ref="CL115:DA115"/>
    <mergeCell ref="A116:I116"/>
    <mergeCell ref="K116:BF116"/>
    <mergeCell ref="BG116:BU116"/>
    <mergeCell ref="BV116:CK116"/>
    <mergeCell ref="CL116:DA116"/>
    <mergeCell ref="A115:I115"/>
    <mergeCell ref="K115:BF115"/>
    <mergeCell ref="BG115:BU115"/>
    <mergeCell ref="BV115:CK115"/>
    <mergeCell ref="CL113:DA113"/>
    <mergeCell ref="A114:I114"/>
    <mergeCell ref="K114:BF114"/>
    <mergeCell ref="BG114:BU114"/>
    <mergeCell ref="BV114:CK114"/>
    <mergeCell ref="CL114:DA114"/>
    <mergeCell ref="A113:I113"/>
    <mergeCell ref="K113:BF113"/>
    <mergeCell ref="BG113:BU113"/>
    <mergeCell ref="BV113:CK113"/>
    <mergeCell ref="CL111:DA111"/>
    <mergeCell ref="A112:I112"/>
    <mergeCell ref="K112:BF112"/>
    <mergeCell ref="BG112:BU112"/>
    <mergeCell ref="BV112:CK112"/>
    <mergeCell ref="CL112:DA112"/>
    <mergeCell ref="A111:I111"/>
    <mergeCell ref="K111:BF111"/>
    <mergeCell ref="BG111:BU111"/>
    <mergeCell ref="BV111:CK111"/>
    <mergeCell ref="CL109:DA109"/>
    <mergeCell ref="A110:I110"/>
    <mergeCell ref="K110:BF110"/>
    <mergeCell ref="BG110:BU110"/>
    <mergeCell ref="BV110:CK110"/>
    <mergeCell ref="CL110:DA110"/>
    <mergeCell ref="A109:I109"/>
    <mergeCell ref="K109:BF109"/>
    <mergeCell ref="BG109:BU109"/>
    <mergeCell ref="BV109:CK109"/>
    <mergeCell ref="CL107:DA107"/>
    <mergeCell ref="A108:I108"/>
    <mergeCell ref="K108:BF108"/>
    <mergeCell ref="BG108:BU108"/>
    <mergeCell ref="BV108:CK108"/>
    <mergeCell ref="CL108:DA108"/>
    <mergeCell ref="A107:I107"/>
    <mergeCell ref="K107:BF107"/>
    <mergeCell ref="BG107:BU107"/>
    <mergeCell ref="BV107:CK107"/>
    <mergeCell ref="CL105:DA105"/>
    <mergeCell ref="A106:I106"/>
    <mergeCell ref="K106:BF106"/>
    <mergeCell ref="BG106:BU106"/>
    <mergeCell ref="BV106:CK106"/>
    <mergeCell ref="CL106:DA106"/>
    <mergeCell ref="A105:I105"/>
    <mergeCell ref="K105:BF105"/>
    <mergeCell ref="BG105:BU105"/>
    <mergeCell ref="BV105:CK105"/>
    <mergeCell ref="CL103:DA103"/>
    <mergeCell ref="A104:I104"/>
    <mergeCell ref="K104:BF104"/>
    <mergeCell ref="BG104:BU104"/>
    <mergeCell ref="BV104:CK104"/>
    <mergeCell ref="CL104:DA104"/>
    <mergeCell ref="A103:I103"/>
    <mergeCell ref="K103:BF103"/>
    <mergeCell ref="BG103:BU103"/>
    <mergeCell ref="BV103:CK103"/>
    <mergeCell ref="CL101:DA101"/>
    <mergeCell ref="A102:I102"/>
    <mergeCell ref="K102:BF102"/>
    <mergeCell ref="BG102:BU102"/>
    <mergeCell ref="BV102:CK102"/>
    <mergeCell ref="CL102:DA102"/>
    <mergeCell ref="A101:I101"/>
    <mergeCell ref="K101:BF101"/>
    <mergeCell ref="BG101:BU101"/>
    <mergeCell ref="BV101:CK101"/>
    <mergeCell ref="CL99:DA99"/>
    <mergeCell ref="A100:I100"/>
    <mergeCell ref="K100:BF100"/>
    <mergeCell ref="BG100:BU100"/>
    <mergeCell ref="BV100:CK100"/>
    <mergeCell ref="CL100:DA100"/>
    <mergeCell ref="A99:I99"/>
    <mergeCell ref="K99:BF99"/>
    <mergeCell ref="BG99:BU99"/>
    <mergeCell ref="BV99:CK99"/>
    <mergeCell ref="CL97:DA97"/>
    <mergeCell ref="A98:I98"/>
    <mergeCell ref="K98:BF98"/>
    <mergeCell ref="BG98:BU98"/>
    <mergeCell ref="BV98:CK98"/>
    <mergeCell ref="CL98:DA98"/>
    <mergeCell ref="A97:I97"/>
    <mergeCell ref="K97:BF97"/>
    <mergeCell ref="BG97:BU97"/>
    <mergeCell ref="BV97:CK97"/>
    <mergeCell ref="CL95:DA95"/>
    <mergeCell ref="A96:I96"/>
    <mergeCell ref="K96:BF96"/>
    <mergeCell ref="BG96:BU96"/>
    <mergeCell ref="BV96:CK96"/>
    <mergeCell ref="CL96:DA96"/>
    <mergeCell ref="A95:I95"/>
    <mergeCell ref="K95:BF95"/>
    <mergeCell ref="BG95:BU95"/>
    <mergeCell ref="BV95:CK95"/>
    <mergeCell ref="CL93:DA93"/>
    <mergeCell ref="A94:I94"/>
    <mergeCell ref="K94:BF94"/>
    <mergeCell ref="BG94:BU94"/>
    <mergeCell ref="BV94:CK94"/>
    <mergeCell ref="CL94:DA94"/>
    <mergeCell ref="A93:I93"/>
    <mergeCell ref="K93:BF93"/>
    <mergeCell ref="BG93:BU93"/>
    <mergeCell ref="BV93:CK93"/>
    <mergeCell ref="CL91:DA91"/>
    <mergeCell ref="A92:I92"/>
    <mergeCell ref="K92:BF92"/>
    <mergeCell ref="BG92:BU92"/>
    <mergeCell ref="BV92:CK92"/>
    <mergeCell ref="CL92:DA92"/>
    <mergeCell ref="A91:I91"/>
    <mergeCell ref="K91:BF91"/>
    <mergeCell ref="BG91:BU91"/>
    <mergeCell ref="BV91:CK91"/>
    <mergeCell ref="CL89:DA89"/>
    <mergeCell ref="A90:I90"/>
    <mergeCell ref="K90:BF90"/>
    <mergeCell ref="BG90:BU90"/>
    <mergeCell ref="BV90:CK90"/>
    <mergeCell ref="CL90:DA90"/>
    <mergeCell ref="A89:I89"/>
    <mergeCell ref="K89:BF89"/>
    <mergeCell ref="BG89:BU89"/>
    <mergeCell ref="BV89:CK89"/>
    <mergeCell ref="CL87:DA87"/>
    <mergeCell ref="A88:I88"/>
    <mergeCell ref="K88:BF88"/>
    <mergeCell ref="BG88:BU88"/>
    <mergeCell ref="BV88:CK88"/>
    <mergeCell ref="CL88:DA88"/>
    <mergeCell ref="A87:I87"/>
    <mergeCell ref="K87:BF87"/>
    <mergeCell ref="BG87:BU87"/>
    <mergeCell ref="BV87:CK87"/>
    <mergeCell ref="CL85:DA85"/>
    <mergeCell ref="A86:I86"/>
    <mergeCell ref="K86:BF86"/>
    <mergeCell ref="BG86:BU86"/>
    <mergeCell ref="BV86:CK86"/>
    <mergeCell ref="CL86:DA86"/>
    <mergeCell ref="A85:I85"/>
    <mergeCell ref="K85:BF85"/>
    <mergeCell ref="BG85:BU85"/>
    <mergeCell ref="BV85:CK85"/>
    <mergeCell ref="CL83:DA83"/>
    <mergeCell ref="A84:I84"/>
    <mergeCell ref="K84:BF84"/>
    <mergeCell ref="BG84:BU84"/>
    <mergeCell ref="BV84:CK84"/>
    <mergeCell ref="CL84:DA84"/>
    <mergeCell ref="A83:I83"/>
    <mergeCell ref="K83:BF83"/>
    <mergeCell ref="BG83:BU83"/>
    <mergeCell ref="BV83:CK83"/>
    <mergeCell ref="CL81:DA81"/>
    <mergeCell ref="A82:I82"/>
    <mergeCell ref="K82:BF82"/>
    <mergeCell ref="BG82:BU82"/>
    <mergeCell ref="BV82:CK82"/>
    <mergeCell ref="CL82:DA82"/>
    <mergeCell ref="A81:I81"/>
    <mergeCell ref="K81:BF81"/>
    <mergeCell ref="BG81:BU81"/>
    <mergeCell ref="BV81:CK81"/>
    <mergeCell ref="CL79:DA79"/>
    <mergeCell ref="A80:I80"/>
    <mergeCell ref="K80:BF80"/>
    <mergeCell ref="BG80:BU80"/>
    <mergeCell ref="BV80:CK80"/>
    <mergeCell ref="CL80:DA80"/>
    <mergeCell ref="A79:I79"/>
    <mergeCell ref="K79:BF79"/>
    <mergeCell ref="BG79:BU79"/>
    <mergeCell ref="BV79:CK79"/>
    <mergeCell ref="CL77:DA77"/>
    <mergeCell ref="A78:I78"/>
    <mergeCell ref="K78:BF78"/>
    <mergeCell ref="BG78:BU78"/>
    <mergeCell ref="BV78:CK78"/>
    <mergeCell ref="CL78:DA78"/>
    <mergeCell ref="A77:I77"/>
    <mergeCell ref="K77:BF77"/>
    <mergeCell ref="BG77:BU77"/>
    <mergeCell ref="BV77:CK77"/>
    <mergeCell ref="CL75:DA75"/>
    <mergeCell ref="A76:I76"/>
    <mergeCell ref="K76:BF76"/>
    <mergeCell ref="BG76:BU76"/>
    <mergeCell ref="BV76:CK76"/>
    <mergeCell ref="CL76:DA76"/>
    <mergeCell ref="A75:I75"/>
    <mergeCell ref="K75:BF75"/>
    <mergeCell ref="BG75:BU75"/>
    <mergeCell ref="BV75:CK75"/>
    <mergeCell ref="CL73:DA73"/>
    <mergeCell ref="A74:I74"/>
    <mergeCell ref="K74:BF74"/>
    <mergeCell ref="BG74:BU74"/>
    <mergeCell ref="BV74:CK74"/>
    <mergeCell ref="CL74:DA74"/>
    <mergeCell ref="A73:I73"/>
    <mergeCell ref="K73:BF73"/>
    <mergeCell ref="BG73:BU73"/>
    <mergeCell ref="BV73:CK73"/>
    <mergeCell ref="CL71:DA71"/>
    <mergeCell ref="A72:I72"/>
    <mergeCell ref="K72:BF72"/>
    <mergeCell ref="BG72:BU72"/>
    <mergeCell ref="BV72:CK72"/>
    <mergeCell ref="CL72:DA72"/>
    <mergeCell ref="A71:I71"/>
    <mergeCell ref="K71:BF71"/>
    <mergeCell ref="BG71:BU71"/>
    <mergeCell ref="BV71:CK71"/>
    <mergeCell ref="CL69:DA69"/>
    <mergeCell ref="A70:I70"/>
    <mergeCell ref="K70:BF70"/>
    <mergeCell ref="BG70:BU70"/>
    <mergeCell ref="BV70:CK70"/>
    <mergeCell ref="CL70:DA70"/>
    <mergeCell ref="A69:I69"/>
    <mergeCell ref="K69:BF69"/>
    <mergeCell ref="BG69:BU69"/>
    <mergeCell ref="BV69:CK69"/>
    <mergeCell ref="CL67:DA67"/>
    <mergeCell ref="A68:I68"/>
    <mergeCell ref="K68:BF68"/>
    <mergeCell ref="BG68:BU68"/>
    <mergeCell ref="BV68:CK68"/>
    <mergeCell ref="CL68:DA68"/>
    <mergeCell ref="A67:I67"/>
    <mergeCell ref="K67:BF67"/>
    <mergeCell ref="BG67:BU67"/>
    <mergeCell ref="BV67:CK67"/>
    <mergeCell ref="CL65:DA65"/>
    <mergeCell ref="A66:I66"/>
    <mergeCell ref="K66:BF66"/>
    <mergeCell ref="BG66:BU66"/>
    <mergeCell ref="BV66:CK66"/>
    <mergeCell ref="CL66:DA66"/>
    <mergeCell ref="A65:I65"/>
    <mergeCell ref="K65:BF65"/>
    <mergeCell ref="BG65:BU65"/>
    <mergeCell ref="BV65:CK65"/>
    <mergeCell ref="CL63:DA63"/>
    <mergeCell ref="A64:I64"/>
    <mergeCell ref="K64:BF64"/>
    <mergeCell ref="BG64:BU64"/>
    <mergeCell ref="BV64:CK64"/>
    <mergeCell ref="CL64:DA64"/>
    <mergeCell ref="A63:I63"/>
    <mergeCell ref="K63:BF63"/>
    <mergeCell ref="BG63:BU63"/>
    <mergeCell ref="BV63:CK63"/>
    <mergeCell ref="CL61:DA61"/>
    <mergeCell ref="A62:I62"/>
    <mergeCell ref="K62:BF62"/>
    <mergeCell ref="BG62:BU62"/>
    <mergeCell ref="BV62:CK62"/>
    <mergeCell ref="CL62:DA62"/>
    <mergeCell ref="A61:I61"/>
    <mergeCell ref="K61:BF61"/>
    <mergeCell ref="BG61:BU61"/>
    <mergeCell ref="BV61:CK61"/>
    <mergeCell ref="CL59:DA59"/>
    <mergeCell ref="A60:I60"/>
    <mergeCell ref="K60:BF60"/>
    <mergeCell ref="BG60:BU60"/>
    <mergeCell ref="BV60:CK60"/>
    <mergeCell ref="CL60:DA60"/>
    <mergeCell ref="A59:I59"/>
    <mergeCell ref="K59:BF59"/>
    <mergeCell ref="BG59:BU59"/>
    <mergeCell ref="BV59:CK59"/>
    <mergeCell ref="CL57:DA57"/>
    <mergeCell ref="A58:I58"/>
    <mergeCell ref="K58:BF58"/>
    <mergeCell ref="BG58:BU58"/>
    <mergeCell ref="BV58:CK58"/>
    <mergeCell ref="CL58:DA58"/>
    <mergeCell ref="A57:I57"/>
    <mergeCell ref="K57:BF57"/>
    <mergeCell ref="BG57:BU57"/>
    <mergeCell ref="BV57:CK57"/>
    <mergeCell ref="CL55:DA55"/>
    <mergeCell ref="A56:I56"/>
    <mergeCell ref="K56:BF56"/>
    <mergeCell ref="BG56:BU56"/>
    <mergeCell ref="BV56:CK56"/>
    <mergeCell ref="CL56:DA56"/>
    <mergeCell ref="A55:I55"/>
    <mergeCell ref="K55:BF55"/>
    <mergeCell ref="BG55:BU55"/>
    <mergeCell ref="BV55:CK55"/>
    <mergeCell ref="CL53:DA53"/>
    <mergeCell ref="A54:I54"/>
    <mergeCell ref="K54:BF54"/>
    <mergeCell ref="BG54:BU54"/>
    <mergeCell ref="BV54:CK54"/>
    <mergeCell ref="CL54:DA54"/>
    <mergeCell ref="A53:I53"/>
    <mergeCell ref="K53:BF53"/>
    <mergeCell ref="BG53:BU53"/>
    <mergeCell ref="BV53:CK53"/>
    <mergeCell ref="CL51:DA51"/>
    <mergeCell ref="A52:I52"/>
    <mergeCell ref="K52:BF52"/>
    <mergeCell ref="BG52:BU52"/>
    <mergeCell ref="BV52:CK52"/>
    <mergeCell ref="CL52:DA52"/>
    <mergeCell ref="A51:I51"/>
    <mergeCell ref="K51:BF51"/>
    <mergeCell ref="BG51:BU51"/>
    <mergeCell ref="BV51:CK51"/>
    <mergeCell ref="CL49:DA49"/>
    <mergeCell ref="A50:I50"/>
    <mergeCell ref="K50:BF50"/>
    <mergeCell ref="BG50:BU50"/>
    <mergeCell ref="BV50:CK50"/>
    <mergeCell ref="CL50:DA50"/>
    <mergeCell ref="A49:I49"/>
    <mergeCell ref="K49:BF49"/>
    <mergeCell ref="BG49:BU49"/>
    <mergeCell ref="BV49:CK49"/>
    <mergeCell ref="CL47:DA47"/>
    <mergeCell ref="A48:I48"/>
    <mergeCell ref="K48:BF48"/>
    <mergeCell ref="BG48:BU48"/>
    <mergeCell ref="BV48:CK48"/>
    <mergeCell ref="CL48:DA48"/>
    <mergeCell ref="A47:I47"/>
    <mergeCell ref="K47:BF47"/>
    <mergeCell ref="BG47:BU47"/>
    <mergeCell ref="BV47:CK47"/>
    <mergeCell ref="CL45:DA45"/>
    <mergeCell ref="A46:I46"/>
    <mergeCell ref="K46:BF46"/>
    <mergeCell ref="BG46:BU46"/>
    <mergeCell ref="BV46:CK46"/>
    <mergeCell ref="CL46:DA46"/>
    <mergeCell ref="A45:I45"/>
    <mergeCell ref="K45:BF45"/>
    <mergeCell ref="BG45:BU45"/>
    <mergeCell ref="BV45:CK45"/>
    <mergeCell ref="CL43:DA43"/>
    <mergeCell ref="A44:I44"/>
    <mergeCell ref="K44:BF44"/>
    <mergeCell ref="BG44:BU44"/>
    <mergeCell ref="BV44:CK44"/>
    <mergeCell ref="CL44:DA44"/>
    <mergeCell ref="A43:I43"/>
    <mergeCell ref="K43:BF43"/>
    <mergeCell ref="BG43:BU43"/>
    <mergeCell ref="BV43:CK43"/>
    <mergeCell ref="CL41:DA41"/>
    <mergeCell ref="A42:I42"/>
    <mergeCell ref="K42:BF42"/>
    <mergeCell ref="BG42:BU42"/>
    <mergeCell ref="BV42:CK42"/>
    <mergeCell ref="CL42:DA42"/>
    <mergeCell ref="A41:I41"/>
    <mergeCell ref="K41:BF41"/>
    <mergeCell ref="BG41:BU41"/>
    <mergeCell ref="BV41:CK41"/>
    <mergeCell ref="CL39:DA39"/>
    <mergeCell ref="A40:I40"/>
    <mergeCell ref="K40:BF40"/>
    <mergeCell ref="BG40:BU40"/>
    <mergeCell ref="BV40:CK40"/>
    <mergeCell ref="CL40:DA40"/>
    <mergeCell ref="A39:I39"/>
    <mergeCell ref="K39:BF39"/>
    <mergeCell ref="BG39:BU39"/>
    <mergeCell ref="BV39:CK39"/>
    <mergeCell ref="CL37:DA37"/>
    <mergeCell ref="A38:I38"/>
    <mergeCell ref="K38:BF38"/>
    <mergeCell ref="BG38:BU38"/>
    <mergeCell ref="BV38:CK38"/>
    <mergeCell ref="CL38:DA38"/>
    <mergeCell ref="A37:I37"/>
    <mergeCell ref="K37:BF37"/>
    <mergeCell ref="BG37:BU37"/>
    <mergeCell ref="BV37:CK37"/>
    <mergeCell ref="CL35:DA35"/>
    <mergeCell ref="A36:I36"/>
    <mergeCell ref="K36:BF36"/>
    <mergeCell ref="BG36:BU36"/>
    <mergeCell ref="BV36:CK36"/>
    <mergeCell ref="CL36:DA36"/>
    <mergeCell ref="A35:I35"/>
    <mergeCell ref="K35:BF35"/>
    <mergeCell ref="BG35:BU35"/>
    <mergeCell ref="BV35:CK35"/>
    <mergeCell ref="CL33:DA33"/>
    <mergeCell ref="A34:I34"/>
    <mergeCell ref="K34:BF34"/>
    <mergeCell ref="BG34:BU34"/>
    <mergeCell ref="BV34:CK34"/>
    <mergeCell ref="CL34:DA34"/>
    <mergeCell ref="A33:I33"/>
    <mergeCell ref="K33:BF33"/>
    <mergeCell ref="BG33:BU33"/>
    <mergeCell ref="BV33:CK33"/>
    <mergeCell ref="CL31:DA31"/>
    <mergeCell ref="A32:I32"/>
    <mergeCell ref="K32:BF32"/>
    <mergeCell ref="BG32:BU32"/>
    <mergeCell ref="BV32:CK32"/>
    <mergeCell ref="CL32:DA32"/>
    <mergeCell ref="A31:I31"/>
    <mergeCell ref="K31:BF31"/>
    <mergeCell ref="BG31:BU31"/>
    <mergeCell ref="BV31:CK31"/>
    <mergeCell ref="CL29:DA29"/>
    <mergeCell ref="A30:I30"/>
    <mergeCell ref="K30:BF30"/>
    <mergeCell ref="BG30:BU30"/>
    <mergeCell ref="BV30:CK30"/>
    <mergeCell ref="CL30:DA30"/>
    <mergeCell ref="A29:I29"/>
    <mergeCell ref="K29:BF29"/>
    <mergeCell ref="BG29:BU29"/>
    <mergeCell ref="BV29:CK29"/>
    <mergeCell ref="CL27:DA27"/>
    <mergeCell ref="A28:I28"/>
    <mergeCell ref="K28:BF28"/>
    <mergeCell ref="BG28:BU28"/>
    <mergeCell ref="BV28:CK28"/>
    <mergeCell ref="CL28:DA28"/>
    <mergeCell ref="A27:I27"/>
    <mergeCell ref="K27:BF27"/>
    <mergeCell ref="BG27:BU27"/>
    <mergeCell ref="BV27:CK27"/>
    <mergeCell ref="CL25:DA25"/>
    <mergeCell ref="A26:I26"/>
    <mergeCell ref="K26:BF26"/>
    <mergeCell ref="BG26:BU26"/>
    <mergeCell ref="BV26:CK26"/>
    <mergeCell ref="CL26:DA26"/>
    <mergeCell ref="A25:I25"/>
    <mergeCell ref="K25:BF25"/>
    <mergeCell ref="BG25:BU25"/>
    <mergeCell ref="BV25:CK25"/>
    <mergeCell ref="CL23:DA23"/>
    <mergeCell ref="A24:I24"/>
    <mergeCell ref="K24:BF24"/>
    <mergeCell ref="BG24:BU24"/>
    <mergeCell ref="BV24:CK24"/>
    <mergeCell ref="CL24:DA24"/>
    <mergeCell ref="A23:I23"/>
    <mergeCell ref="K23:BF23"/>
    <mergeCell ref="BG23:BU23"/>
    <mergeCell ref="BV23:CK23"/>
    <mergeCell ref="CL21:DA21"/>
    <mergeCell ref="A22:I22"/>
    <mergeCell ref="K22:BF22"/>
    <mergeCell ref="BG22:BU22"/>
    <mergeCell ref="BV22:CK22"/>
    <mergeCell ref="CL22:DA22"/>
    <mergeCell ref="A21:I21"/>
    <mergeCell ref="K21:BF21"/>
    <mergeCell ref="BG21:BU21"/>
    <mergeCell ref="BV21:CK21"/>
    <mergeCell ref="CL19:DA19"/>
    <mergeCell ref="A20:I20"/>
    <mergeCell ref="K20:BF20"/>
    <mergeCell ref="BG20:BU20"/>
    <mergeCell ref="BV20:CK20"/>
    <mergeCell ref="CL20:DA20"/>
    <mergeCell ref="A19:I19"/>
    <mergeCell ref="K19:BF19"/>
    <mergeCell ref="BG19:BU19"/>
    <mergeCell ref="BV19:CK19"/>
    <mergeCell ref="CL17:DA17"/>
    <mergeCell ref="A18:I18"/>
    <mergeCell ref="K18:BF18"/>
    <mergeCell ref="BG18:BU18"/>
    <mergeCell ref="BV18:CK18"/>
    <mergeCell ref="CL18:DA18"/>
    <mergeCell ref="A17:I17"/>
    <mergeCell ref="K17:BF17"/>
    <mergeCell ref="BG17:BU17"/>
    <mergeCell ref="BV17:CK17"/>
    <mergeCell ref="K14:BF14"/>
    <mergeCell ref="BV16:CK16"/>
    <mergeCell ref="K12:BF12"/>
    <mergeCell ref="BG12:BU12"/>
    <mergeCell ref="BG13:BU13"/>
    <mergeCell ref="BV14:CK14"/>
    <mergeCell ref="CL16:DA16"/>
    <mergeCell ref="A15:I15"/>
    <mergeCell ref="K15:BF15"/>
    <mergeCell ref="BG15:BU15"/>
    <mergeCell ref="BV15:CK15"/>
    <mergeCell ref="A16:I16"/>
    <mergeCell ref="K16:BF16"/>
    <mergeCell ref="BG16:BU16"/>
    <mergeCell ref="CL15:DA15"/>
    <mergeCell ref="CL14:DA14"/>
    <mergeCell ref="A10:I10"/>
    <mergeCell ref="BG14:BU14"/>
    <mergeCell ref="CL12:DA12"/>
    <mergeCell ref="A13:I13"/>
    <mergeCell ref="K13:BF13"/>
    <mergeCell ref="A14:I14"/>
    <mergeCell ref="CL13:DA13"/>
    <mergeCell ref="A11:I11"/>
    <mergeCell ref="K11:BF11"/>
    <mergeCell ref="K10:BF10"/>
    <mergeCell ref="A12:I12"/>
    <mergeCell ref="BV13:CK13"/>
    <mergeCell ref="BV12:CK12"/>
    <mergeCell ref="BV8:CK8"/>
    <mergeCell ref="CL9:DA9"/>
    <mergeCell ref="BG10:BU10"/>
    <mergeCell ref="CL10:DA10"/>
    <mergeCell ref="BV11:CK11"/>
    <mergeCell ref="BG11:BU11"/>
    <mergeCell ref="BV7:CK7"/>
    <mergeCell ref="CL7:DA7"/>
    <mergeCell ref="K7:BF7"/>
    <mergeCell ref="BG7:BU7"/>
    <mergeCell ref="K9:BF9"/>
    <mergeCell ref="BG9:BU9"/>
    <mergeCell ref="A3:DA3"/>
    <mergeCell ref="A5:I5"/>
    <mergeCell ref="J5:BF5"/>
    <mergeCell ref="BG5:BU5"/>
    <mergeCell ref="BV5:CK5"/>
    <mergeCell ref="A8:I8"/>
    <mergeCell ref="K8:BF8"/>
    <mergeCell ref="BV6:CK6"/>
    <mergeCell ref="CL6:DA6"/>
    <mergeCell ref="A7:I7"/>
    <mergeCell ref="CL5:DA5"/>
    <mergeCell ref="A6:I6"/>
    <mergeCell ref="J6:BF6"/>
    <mergeCell ref="BG6:BU6"/>
    <mergeCell ref="CL11:DA11"/>
    <mergeCell ref="CL8:DA8"/>
    <mergeCell ref="BV9:CK9"/>
    <mergeCell ref="BV10:CK10"/>
    <mergeCell ref="BG8:BU8"/>
    <mergeCell ref="A9:I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Y47"/>
  <sheetViews>
    <sheetView zoomScalePageLayoutView="0" workbookViewId="0" topLeftCell="A13">
      <selection activeCell="A23" sqref="A23:M23"/>
    </sheetView>
  </sheetViews>
  <sheetFormatPr defaultColWidth="0.85546875" defaultRowHeight="15"/>
  <cols>
    <col min="1" max="16384" width="0.85546875" style="3" customWidth="1"/>
  </cols>
  <sheetData>
    <row r="1" s="1" customFormat="1" ht="12">
      <c r="EY1" s="2" t="s">
        <v>349</v>
      </c>
    </row>
    <row r="2" ht="9" customHeight="1"/>
    <row r="3" spans="1:155" ht="15.75">
      <c r="A3" s="143" t="s">
        <v>350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</row>
    <row r="4" s="6" customFormat="1" ht="15.75" customHeight="1">
      <c r="EY4" s="7"/>
    </row>
    <row r="5" spans="1:155" s="8" customFormat="1" ht="29.25" customHeight="1">
      <c r="A5" s="196" t="s">
        <v>351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8"/>
      <c r="N5" s="196" t="s">
        <v>352</v>
      </c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3" t="s">
        <v>353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5"/>
      <c r="BA5" s="193" t="s">
        <v>354</v>
      </c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5"/>
      <c r="DD5" s="193" t="s">
        <v>231</v>
      </c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5"/>
      <c r="EB5" s="193" t="s">
        <v>355</v>
      </c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5"/>
    </row>
    <row r="6" spans="1:155" s="8" customFormat="1" ht="105.75" customHeight="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1"/>
      <c r="N6" s="199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136" t="s">
        <v>356</v>
      </c>
      <c r="AD6" s="136"/>
      <c r="AE6" s="136"/>
      <c r="AF6" s="136"/>
      <c r="AG6" s="136"/>
      <c r="AH6" s="136"/>
      <c r="AI6" s="136"/>
      <c r="AJ6" s="136"/>
      <c r="AK6" s="136" t="s">
        <v>357</v>
      </c>
      <c r="AL6" s="136"/>
      <c r="AM6" s="136"/>
      <c r="AN6" s="136"/>
      <c r="AO6" s="136"/>
      <c r="AP6" s="136"/>
      <c r="AQ6" s="136"/>
      <c r="AR6" s="136"/>
      <c r="AS6" s="136" t="s">
        <v>358</v>
      </c>
      <c r="AT6" s="136"/>
      <c r="AU6" s="136"/>
      <c r="AV6" s="136"/>
      <c r="AW6" s="136"/>
      <c r="AX6" s="136"/>
      <c r="AY6" s="136"/>
      <c r="AZ6" s="136"/>
      <c r="BA6" s="136" t="s">
        <v>359</v>
      </c>
      <c r="BB6" s="136"/>
      <c r="BC6" s="136"/>
      <c r="BD6" s="136"/>
      <c r="BE6" s="136"/>
      <c r="BF6" s="136"/>
      <c r="BG6" s="136"/>
      <c r="BH6" s="136"/>
      <c r="BI6" s="140" t="s">
        <v>360</v>
      </c>
      <c r="BJ6" s="136"/>
      <c r="BK6" s="136"/>
      <c r="BL6" s="136"/>
      <c r="BM6" s="136"/>
      <c r="BN6" s="136"/>
      <c r="BO6" s="136"/>
      <c r="BP6" s="136"/>
      <c r="BQ6" s="140" t="s">
        <v>361</v>
      </c>
      <c r="BR6" s="136"/>
      <c r="BS6" s="136"/>
      <c r="BT6" s="136"/>
      <c r="BU6" s="136"/>
      <c r="BV6" s="136"/>
      <c r="BW6" s="136"/>
      <c r="BX6" s="140" t="s">
        <v>362</v>
      </c>
      <c r="BY6" s="136"/>
      <c r="BZ6" s="136"/>
      <c r="CA6" s="136"/>
      <c r="CB6" s="136"/>
      <c r="CC6" s="136"/>
      <c r="CD6" s="136"/>
      <c r="CE6" s="136"/>
      <c r="CF6" s="136" t="s">
        <v>363</v>
      </c>
      <c r="CG6" s="136"/>
      <c r="CH6" s="136"/>
      <c r="CI6" s="136"/>
      <c r="CJ6" s="136"/>
      <c r="CK6" s="136"/>
      <c r="CL6" s="141"/>
      <c r="CM6" s="136" t="s">
        <v>364</v>
      </c>
      <c r="CN6" s="136"/>
      <c r="CO6" s="136"/>
      <c r="CP6" s="136"/>
      <c r="CQ6" s="136"/>
      <c r="CR6" s="136"/>
      <c r="CS6" s="136"/>
      <c r="CT6" s="136"/>
      <c r="CU6" s="136"/>
      <c r="CV6" s="136" t="s">
        <v>358</v>
      </c>
      <c r="CW6" s="136"/>
      <c r="CX6" s="136"/>
      <c r="CY6" s="136"/>
      <c r="CZ6" s="136"/>
      <c r="DA6" s="136"/>
      <c r="DB6" s="136"/>
      <c r="DC6" s="136"/>
      <c r="DD6" s="136" t="s">
        <v>359</v>
      </c>
      <c r="DE6" s="136"/>
      <c r="DF6" s="136"/>
      <c r="DG6" s="136"/>
      <c r="DH6" s="136"/>
      <c r="DI6" s="136"/>
      <c r="DJ6" s="136"/>
      <c r="DK6" s="136"/>
      <c r="DL6" s="136" t="s">
        <v>357</v>
      </c>
      <c r="DM6" s="136"/>
      <c r="DN6" s="136"/>
      <c r="DO6" s="136"/>
      <c r="DP6" s="136"/>
      <c r="DQ6" s="136"/>
      <c r="DR6" s="136"/>
      <c r="DS6" s="136"/>
      <c r="DT6" s="136" t="s">
        <v>358</v>
      </c>
      <c r="DU6" s="136"/>
      <c r="DV6" s="136"/>
      <c r="DW6" s="136"/>
      <c r="DX6" s="136"/>
      <c r="DY6" s="136"/>
      <c r="DZ6" s="136"/>
      <c r="EA6" s="136"/>
      <c r="EB6" s="136" t="s">
        <v>359</v>
      </c>
      <c r="EC6" s="136"/>
      <c r="ED6" s="136"/>
      <c r="EE6" s="136"/>
      <c r="EF6" s="136"/>
      <c r="EG6" s="136"/>
      <c r="EH6" s="136"/>
      <c r="EI6" s="136"/>
      <c r="EJ6" s="136" t="s">
        <v>357</v>
      </c>
      <c r="EK6" s="136"/>
      <c r="EL6" s="136"/>
      <c r="EM6" s="136"/>
      <c r="EN6" s="136"/>
      <c r="EO6" s="136"/>
      <c r="EP6" s="136"/>
      <c r="EQ6" s="136"/>
      <c r="ER6" s="136" t="s">
        <v>358</v>
      </c>
      <c r="ES6" s="136"/>
      <c r="ET6" s="136"/>
      <c r="EU6" s="136"/>
      <c r="EV6" s="136"/>
      <c r="EW6" s="136"/>
      <c r="EX6" s="136"/>
      <c r="EY6" s="136"/>
    </row>
    <row r="7" spans="1:155" ht="15">
      <c r="A7" s="171">
        <v>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55">
        <v>2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3">
        <v>3</v>
      </c>
      <c r="AD7" s="153"/>
      <c r="AE7" s="153"/>
      <c r="AF7" s="153"/>
      <c r="AG7" s="153"/>
      <c r="AH7" s="153"/>
      <c r="AI7" s="153"/>
      <c r="AJ7" s="153"/>
      <c r="AK7" s="153">
        <v>4</v>
      </c>
      <c r="AL7" s="153"/>
      <c r="AM7" s="153"/>
      <c r="AN7" s="153"/>
      <c r="AO7" s="153"/>
      <c r="AP7" s="153"/>
      <c r="AQ7" s="153"/>
      <c r="AR7" s="153"/>
      <c r="AS7" s="153">
        <v>5</v>
      </c>
      <c r="AT7" s="153"/>
      <c r="AU7" s="153"/>
      <c r="AV7" s="153"/>
      <c r="AW7" s="153"/>
      <c r="AX7" s="153"/>
      <c r="AY7" s="153"/>
      <c r="AZ7" s="153"/>
      <c r="BA7" s="153">
        <v>6</v>
      </c>
      <c r="BB7" s="153"/>
      <c r="BC7" s="153"/>
      <c r="BD7" s="153"/>
      <c r="BE7" s="153"/>
      <c r="BF7" s="153"/>
      <c r="BG7" s="153"/>
      <c r="BH7" s="153"/>
      <c r="BI7" s="153">
        <v>7</v>
      </c>
      <c r="BJ7" s="153"/>
      <c r="BK7" s="153"/>
      <c r="BL7" s="153"/>
      <c r="BM7" s="153"/>
      <c r="BN7" s="153"/>
      <c r="BO7" s="153"/>
      <c r="BP7" s="153"/>
      <c r="BQ7" s="153">
        <v>8</v>
      </c>
      <c r="BR7" s="153"/>
      <c r="BS7" s="153"/>
      <c r="BT7" s="153"/>
      <c r="BU7" s="153"/>
      <c r="BV7" s="153"/>
      <c r="BW7" s="153"/>
      <c r="BX7" s="153">
        <v>9</v>
      </c>
      <c r="BY7" s="153"/>
      <c r="BZ7" s="153"/>
      <c r="CA7" s="153"/>
      <c r="CB7" s="153"/>
      <c r="CC7" s="153"/>
      <c r="CD7" s="153"/>
      <c r="CE7" s="153"/>
      <c r="CF7" s="153">
        <v>10</v>
      </c>
      <c r="CG7" s="153"/>
      <c r="CH7" s="153"/>
      <c r="CI7" s="153"/>
      <c r="CJ7" s="153"/>
      <c r="CK7" s="153"/>
      <c r="CL7" s="153"/>
      <c r="CM7" s="153">
        <v>11</v>
      </c>
      <c r="CN7" s="153"/>
      <c r="CO7" s="153"/>
      <c r="CP7" s="153"/>
      <c r="CQ7" s="153"/>
      <c r="CR7" s="153"/>
      <c r="CS7" s="153"/>
      <c r="CT7" s="153"/>
      <c r="CU7" s="153"/>
      <c r="CV7" s="153">
        <v>12</v>
      </c>
      <c r="CW7" s="153"/>
      <c r="CX7" s="153"/>
      <c r="CY7" s="153"/>
      <c r="CZ7" s="153"/>
      <c r="DA7" s="153"/>
      <c r="DB7" s="153"/>
      <c r="DC7" s="153"/>
      <c r="DD7" s="153">
        <v>13</v>
      </c>
      <c r="DE7" s="153"/>
      <c r="DF7" s="153"/>
      <c r="DG7" s="153"/>
      <c r="DH7" s="153"/>
      <c r="DI7" s="153"/>
      <c r="DJ7" s="153"/>
      <c r="DK7" s="153"/>
      <c r="DL7" s="153">
        <v>14</v>
      </c>
      <c r="DM7" s="153"/>
      <c r="DN7" s="153"/>
      <c r="DO7" s="153"/>
      <c r="DP7" s="153"/>
      <c r="DQ7" s="153"/>
      <c r="DR7" s="153"/>
      <c r="DS7" s="153"/>
      <c r="DT7" s="153">
        <v>15</v>
      </c>
      <c r="DU7" s="153"/>
      <c r="DV7" s="153"/>
      <c r="DW7" s="153"/>
      <c r="DX7" s="153"/>
      <c r="DY7" s="153"/>
      <c r="DZ7" s="153"/>
      <c r="EA7" s="153"/>
      <c r="EB7" s="153">
        <v>16</v>
      </c>
      <c r="EC7" s="153"/>
      <c r="ED7" s="153"/>
      <c r="EE7" s="153"/>
      <c r="EF7" s="153"/>
      <c r="EG7" s="153"/>
      <c r="EH7" s="153"/>
      <c r="EI7" s="153"/>
      <c r="EJ7" s="153">
        <v>17</v>
      </c>
      <c r="EK7" s="153"/>
      <c r="EL7" s="153"/>
      <c r="EM7" s="153"/>
      <c r="EN7" s="153"/>
      <c r="EO7" s="153"/>
      <c r="EP7" s="153"/>
      <c r="EQ7" s="153"/>
      <c r="ER7" s="153">
        <v>18</v>
      </c>
      <c r="ES7" s="153"/>
      <c r="ET7" s="153"/>
      <c r="EU7" s="153"/>
      <c r="EV7" s="153"/>
      <c r="EW7" s="153"/>
      <c r="EX7" s="153"/>
      <c r="EY7" s="153"/>
    </row>
    <row r="8" spans="1:155" s="6" customFormat="1" ht="15">
      <c r="A8" s="155" t="s">
        <v>609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84"/>
    </row>
    <row r="9" spans="1:155" s="6" customFormat="1" ht="15">
      <c r="A9" s="171" t="s">
        <v>365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9"/>
      <c r="O9" s="187" t="s">
        <v>366</v>
      </c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</row>
    <row r="10" spans="1:155" s="6" customFormat="1" ht="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9"/>
      <c r="O10" s="187" t="s">
        <v>367</v>
      </c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</row>
    <row r="11" spans="1:155" s="6" customFormat="1" ht="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9"/>
      <c r="O11" s="187" t="s">
        <v>368</v>
      </c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</row>
    <row r="12" spans="1:155" s="6" customFormat="1" ht="1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9"/>
      <c r="O12" s="187" t="s">
        <v>369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</row>
    <row r="13" spans="1:155" s="6" customFormat="1" ht="15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9"/>
      <c r="O13" s="187" t="s">
        <v>370</v>
      </c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</row>
    <row r="14" spans="1:155" s="6" customFormat="1" ht="1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9"/>
      <c r="O14" s="187" t="s">
        <v>549</v>
      </c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</row>
    <row r="15" spans="1:155" s="6" customFormat="1" ht="15">
      <c r="A15" s="171" t="s">
        <v>371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9"/>
      <c r="O15" s="187" t="s">
        <v>549</v>
      </c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</row>
    <row r="16" spans="1:155" s="6" customFormat="1" ht="1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9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</row>
    <row r="17" spans="1:155" s="6" customFormat="1" ht="15">
      <c r="A17" s="171" t="s">
        <v>372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9"/>
      <c r="O17" s="187" t="s">
        <v>366</v>
      </c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</row>
    <row r="18" spans="1:155" s="6" customFormat="1" ht="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9"/>
      <c r="O18" s="187" t="s">
        <v>367</v>
      </c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</row>
    <row r="19" spans="1:155" s="6" customFormat="1" ht="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9"/>
      <c r="O19" s="187" t="s">
        <v>368</v>
      </c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</row>
    <row r="20" spans="1:155" s="6" customFormat="1" ht="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9"/>
      <c r="O20" s="187" t="s">
        <v>369</v>
      </c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</row>
    <row r="21" spans="1:155" s="6" customFormat="1" ht="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9"/>
      <c r="O21" s="187" t="s">
        <v>370</v>
      </c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</row>
    <row r="22" spans="1:155" s="6" customFormat="1" ht="15">
      <c r="A22" s="155" t="s">
        <v>610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84"/>
    </row>
    <row r="23" spans="1:155" s="6" customFormat="1" ht="15">
      <c r="A23" s="171" t="s">
        <v>365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9"/>
      <c r="O23" s="187" t="s">
        <v>366</v>
      </c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</row>
    <row r="24" spans="1:155" s="6" customFormat="1" ht="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9"/>
      <c r="O24" s="187" t="s">
        <v>367</v>
      </c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</row>
    <row r="25" spans="1:155" s="6" customFormat="1" ht="1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9"/>
      <c r="O25" s="187" t="s">
        <v>368</v>
      </c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</row>
    <row r="26" spans="1:155" s="6" customFormat="1" ht="1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9"/>
      <c r="O26" s="187" t="s">
        <v>369</v>
      </c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</row>
    <row r="27" spans="1:155" s="6" customFormat="1" ht="15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9"/>
      <c r="O27" s="187" t="s">
        <v>370</v>
      </c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</row>
    <row r="28" spans="1:155" s="6" customFormat="1" ht="1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9"/>
      <c r="O28" s="187" t="s">
        <v>549</v>
      </c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</row>
    <row r="29" spans="1:155" s="6" customFormat="1" ht="15">
      <c r="A29" s="171" t="s">
        <v>371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9"/>
      <c r="O29" s="187" t="s">
        <v>549</v>
      </c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</row>
    <row r="30" spans="1:155" s="6" customFormat="1" ht="15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9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</row>
    <row r="31" spans="1:155" s="6" customFormat="1" ht="15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9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</row>
    <row r="32" spans="1:155" s="6" customFormat="1" ht="15">
      <c r="A32" s="171" t="s">
        <v>372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9"/>
      <c r="O32" s="187" t="s">
        <v>366</v>
      </c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</row>
    <row r="33" spans="1:155" s="6" customFormat="1" ht="15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9"/>
      <c r="O33" s="187" t="s">
        <v>367</v>
      </c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</row>
    <row r="34" spans="1:155" s="6" customFormat="1" ht="15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9"/>
      <c r="O34" s="187" t="s">
        <v>368</v>
      </c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</row>
    <row r="35" spans="1:155" s="6" customFormat="1" ht="1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9"/>
      <c r="O35" s="187" t="s">
        <v>369</v>
      </c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</row>
    <row r="36" spans="1:155" s="6" customFormat="1" ht="1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9"/>
      <c r="O36" s="187" t="s">
        <v>370</v>
      </c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</row>
    <row r="38" ht="15">
      <c r="F38" s="3" t="s">
        <v>550</v>
      </c>
    </row>
    <row r="39" ht="15">
      <c r="F39" s="3" t="s">
        <v>373</v>
      </c>
    </row>
    <row r="40" ht="15">
      <c r="F40" s="3" t="s">
        <v>374</v>
      </c>
    </row>
    <row r="41" ht="15">
      <c r="F41" s="3" t="s">
        <v>375</v>
      </c>
    </row>
    <row r="42" ht="18">
      <c r="F42" s="3" t="s">
        <v>376</v>
      </c>
    </row>
    <row r="43" ht="18">
      <c r="F43" s="3" t="s">
        <v>377</v>
      </c>
    </row>
    <row r="44" ht="18">
      <c r="F44" s="3" t="s">
        <v>378</v>
      </c>
    </row>
    <row r="45" ht="18">
      <c r="F45" s="3" t="s">
        <v>379</v>
      </c>
    </row>
    <row r="46" ht="15">
      <c r="F46" s="3" t="s">
        <v>380</v>
      </c>
    </row>
    <row r="47" ht="15">
      <c r="F47" s="3" t="s">
        <v>381</v>
      </c>
    </row>
  </sheetData>
  <sheetProtection/>
  <mergeCells count="529">
    <mergeCell ref="A35:M35"/>
    <mergeCell ref="O35:AB35"/>
    <mergeCell ref="AS35:AZ35"/>
    <mergeCell ref="BA35:BH35"/>
    <mergeCell ref="AC35:AJ35"/>
    <mergeCell ref="AK35:AR35"/>
    <mergeCell ref="A36:M36"/>
    <mergeCell ref="O36:AB36"/>
    <mergeCell ref="ER34:EY34"/>
    <mergeCell ref="EB34:EI34"/>
    <mergeCell ref="EJ34:EQ34"/>
    <mergeCell ref="CV34:DC34"/>
    <mergeCell ref="DD34:DK34"/>
    <mergeCell ref="DL34:DS34"/>
    <mergeCell ref="DT34:EA34"/>
    <mergeCell ref="AS36:AZ36"/>
    <mergeCell ref="BA36:BH36"/>
    <mergeCell ref="DT35:EA35"/>
    <mergeCell ref="DD36:DK36"/>
    <mergeCell ref="BX36:CE36"/>
    <mergeCell ref="CF36:CL36"/>
    <mergeCell ref="DD35:DK35"/>
    <mergeCell ref="DL36:DS36"/>
    <mergeCell ref="DT36:EA36"/>
    <mergeCell ref="CV36:DC36"/>
    <mergeCell ref="BI35:BP35"/>
    <mergeCell ref="AC36:AJ36"/>
    <mergeCell ref="AK36:AR36"/>
    <mergeCell ref="CM35:CU35"/>
    <mergeCell ref="CF35:CL35"/>
    <mergeCell ref="BX35:CE35"/>
    <mergeCell ref="CM34:CU34"/>
    <mergeCell ref="BX34:CE34"/>
    <mergeCell ref="BI34:BP34"/>
    <mergeCell ref="BI36:BP36"/>
    <mergeCell ref="BQ36:BW36"/>
    <mergeCell ref="ER33:EY33"/>
    <mergeCell ref="EJ33:EQ33"/>
    <mergeCell ref="DL33:DS33"/>
    <mergeCell ref="EB33:EI33"/>
    <mergeCell ref="DT33:EA33"/>
    <mergeCell ref="CV35:DC35"/>
    <mergeCell ref="ER35:EY35"/>
    <mergeCell ref="DD33:DK33"/>
    <mergeCell ref="EB36:EI36"/>
    <mergeCell ref="EB35:EI35"/>
    <mergeCell ref="EJ36:EQ36"/>
    <mergeCell ref="ER36:EY36"/>
    <mergeCell ref="EJ35:EQ35"/>
    <mergeCell ref="BQ35:BW35"/>
    <mergeCell ref="CM36:CU36"/>
    <mergeCell ref="DL35:DS35"/>
    <mergeCell ref="O33:AB33"/>
    <mergeCell ref="AK34:AR34"/>
    <mergeCell ref="AS34:AZ34"/>
    <mergeCell ref="A32:M32"/>
    <mergeCell ref="A33:M33"/>
    <mergeCell ref="CF34:CL34"/>
    <mergeCell ref="A34:M34"/>
    <mergeCell ref="O34:AB34"/>
    <mergeCell ref="AC34:AJ34"/>
    <mergeCell ref="BA34:BH34"/>
    <mergeCell ref="BI33:BP33"/>
    <mergeCell ref="AC33:AJ33"/>
    <mergeCell ref="AK33:AR33"/>
    <mergeCell ref="AS33:AZ33"/>
    <mergeCell ref="BA33:BH33"/>
    <mergeCell ref="BQ33:BW33"/>
    <mergeCell ref="CF33:CL33"/>
    <mergeCell ref="CF30:CL30"/>
    <mergeCell ref="CV30:DC30"/>
    <mergeCell ref="CM30:CU30"/>
    <mergeCell ref="BQ34:BW34"/>
    <mergeCell ref="CV33:DC33"/>
    <mergeCell ref="BX32:CE32"/>
    <mergeCell ref="BX33:CE33"/>
    <mergeCell ref="CF32:CL32"/>
    <mergeCell ref="CM32:CU32"/>
    <mergeCell ref="CM33:CU33"/>
    <mergeCell ref="ER32:EY32"/>
    <mergeCell ref="DT30:EA30"/>
    <mergeCell ref="EB30:EI30"/>
    <mergeCell ref="DL32:DS32"/>
    <mergeCell ref="ER31:EY31"/>
    <mergeCell ref="ER30:EY30"/>
    <mergeCell ref="EB32:EI32"/>
    <mergeCell ref="EB31:EI31"/>
    <mergeCell ref="EJ31:EQ31"/>
    <mergeCell ref="DT32:EA32"/>
    <mergeCell ref="A31:M31"/>
    <mergeCell ref="BA31:BH31"/>
    <mergeCell ref="O31:AB31"/>
    <mergeCell ref="AS31:AZ31"/>
    <mergeCell ref="AC31:AJ31"/>
    <mergeCell ref="DD31:DK31"/>
    <mergeCell ref="BI31:BP31"/>
    <mergeCell ref="CM31:CU31"/>
    <mergeCell ref="AK31:AR31"/>
    <mergeCell ref="BA30:BH30"/>
    <mergeCell ref="EJ32:EQ32"/>
    <mergeCell ref="DT31:EA31"/>
    <mergeCell ref="AC30:AJ30"/>
    <mergeCell ref="AK30:AR30"/>
    <mergeCell ref="DL30:DS30"/>
    <mergeCell ref="DL31:DS31"/>
    <mergeCell ref="BA32:BH32"/>
    <mergeCell ref="AS32:AZ32"/>
    <mergeCell ref="EJ30:EQ30"/>
    <mergeCell ref="BI30:BP30"/>
    <mergeCell ref="BX30:CE30"/>
    <mergeCell ref="BQ31:BW31"/>
    <mergeCell ref="BX31:CE31"/>
    <mergeCell ref="CV31:DC31"/>
    <mergeCell ref="O32:AB32"/>
    <mergeCell ref="AC32:AJ32"/>
    <mergeCell ref="AK32:AR32"/>
    <mergeCell ref="BQ30:BW30"/>
    <mergeCell ref="AS30:AZ30"/>
    <mergeCell ref="DD30:DK30"/>
    <mergeCell ref="BQ28:BW28"/>
    <mergeCell ref="AS29:AZ29"/>
    <mergeCell ref="BX28:CE28"/>
    <mergeCell ref="BI28:BP28"/>
    <mergeCell ref="CV32:DC32"/>
    <mergeCell ref="CF31:CL31"/>
    <mergeCell ref="DD32:DK32"/>
    <mergeCell ref="BI32:BP32"/>
    <mergeCell ref="BQ32:BW32"/>
    <mergeCell ref="BQ29:BW29"/>
    <mergeCell ref="CF28:CL28"/>
    <mergeCell ref="CM28:CU28"/>
    <mergeCell ref="CM29:CU29"/>
    <mergeCell ref="AC28:AJ28"/>
    <mergeCell ref="O29:AB29"/>
    <mergeCell ref="O28:AB28"/>
    <mergeCell ref="BX29:CE29"/>
    <mergeCell ref="AC27:AJ27"/>
    <mergeCell ref="AK27:AR27"/>
    <mergeCell ref="AC29:AJ29"/>
    <mergeCell ref="AK29:AR29"/>
    <mergeCell ref="BI29:BP29"/>
    <mergeCell ref="BI27:BP27"/>
    <mergeCell ref="A29:M29"/>
    <mergeCell ref="A30:M30"/>
    <mergeCell ref="DD28:DK28"/>
    <mergeCell ref="BA28:BH28"/>
    <mergeCell ref="AS28:AZ28"/>
    <mergeCell ref="A28:M28"/>
    <mergeCell ref="O30:AB30"/>
    <mergeCell ref="CV28:DC28"/>
    <mergeCell ref="AK28:AR28"/>
    <mergeCell ref="BA29:BH29"/>
    <mergeCell ref="ER28:EY28"/>
    <mergeCell ref="EJ28:EQ28"/>
    <mergeCell ref="CF29:CL29"/>
    <mergeCell ref="DD29:DK29"/>
    <mergeCell ref="EB29:EI29"/>
    <mergeCell ref="DT29:EA29"/>
    <mergeCell ref="CV29:DC29"/>
    <mergeCell ref="EB27:EI27"/>
    <mergeCell ref="DL26:DS26"/>
    <mergeCell ref="DL28:DS28"/>
    <mergeCell ref="DT28:EA28"/>
    <mergeCell ref="EB28:EI28"/>
    <mergeCell ref="EJ27:EQ27"/>
    <mergeCell ref="DT27:EA27"/>
    <mergeCell ref="ER27:EY27"/>
    <mergeCell ref="EJ29:EQ29"/>
    <mergeCell ref="ER29:EY29"/>
    <mergeCell ref="DL29:DS29"/>
    <mergeCell ref="CV27:DC27"/>
    <mergeCell ref="ER26:EY26"/>
    <mergeCell ref="EJ26:EQ26"/>
    <mergeCell ref="EB26:EI26"/>
    <mergeCell ref="DL27:DS27"/>
    <mergeCell ref="DD27:DK27"/>
    <mergeCell ref="ER25:EY25"/>
    <mergeCell ref="DT25:EA25"/>
    <mergeCell ref="CV26:DC26"/>
    <mergeCell ref="DD26:DK26"/>
    <mergeCell ref="DT26:EA26"/>
    <mergeCell ref="EJ25:EQ25"/>
    <mergeCell ref="EB25:EI25"/>
    <mergeCell ref="DL25:DS25"/>
    <mergeCell ref="A27:M27"/>
    <mergeCell ref="A26:M26"/>
    <mergeCell ref="BA25:BH25"/>
    <mergeCell ref="CM25:CU25"/>
    <mergeCell ref="CM24:CU24"/>
    <mergeCell ref="AS24:AZ24"/>
    <mergeCell ref="CM27:CU27"/>
    <mergeCell ref="CF26:CL26"/>
    <mergeCell ref="BQ24:BW24"/>
    <mergeCell ref="O27:AB27"/>
    <mergeCell ref="BQ27:BW27"/>
    <mergeCell ref="BX27:CE27"/>
    <mergeCell ref="AS26:AZ26"/>
    <mergeCell ref="BA26:BH26"/>
    <mergeCell ref="BI26:BP26"/>
    <mergeCell ref="AS27:AZ27"/>
    <mergeCell ref="BA27:BH27"/>
    <mergeCell ref="CF27:CL27"/>
    <mergeCell ref="BI25:BP25"/>
    <mergeCell ref="DL24:DS24"/>
    <mergeCell ref="CF24:CL24"/>
    <mergeCell ref="CV25:DC25"/>
    <mergeCell ref="DD25:DK25"/>
    <mergeCell ref="DD24:DK24"/>
    <mergeCell ref="CF25:CL25"/>
    <mergeCell ref="BI24:BP24"/>
    <mergeCell ref="BX26:CE26"/>
    <mergeCell ref="A24:M24"/>
    <mergeCell ref="O26:AB26"/>
    <mergeCell ref="AK24:AR24"/>
    <mergeCell ref="AC26:AJ26"/>
    <mergeCell ref="AC25:AJ25"/>
    <mergeCell ref="AK25:AR25"/>
    <mergeCell ref="A25:M25"/>
    <mergeCell ref="O25:AB25"/>
    <mergeCell ref="O24:AB24"/>
    <mergeCell ref="AK26:AR26"/>
    <mergeCell ref="DL23:DS23"/>
    <mergeCell ref="O23:AB23"/>
    <mergeCell ref="BQ23:BW23"/>
    <mergeCell ref="BQ25:BW25"/>
    <mergeCell ref="BQ26:BW26"/>
    <mergeCell ref="BX25:CE25"/>
    <mergeCell ref="AS25:AZ25"/>
    <mergeCell ref="CM26:CU26"/>
    <mergeCell ref="ER24:EY24"/>
    <mergeCell ref="EB24:EI24"/>
    <mergeCell ref="AC24:AJ24"/>
    <mergeCell ref="BA24:BH24"/>
    <mergeCell ref="CM23:CU23"/>
    <mergeCell ref="DD23:DK23"/>
    <mergeCell ref="CF23:CL23"/>
    <mergeCell ref="EJ24:EQ24"/>
    <mergeCell ref="DT24:EA24"/>
    <mergeCell ref="BA23:BH23"/>
    <mergeCell ref="DT23:EA23"/>
    <mergeCell ref="EB23:EI23"/>
    <mergeCell ref="CV24:DC24"/>
    <mergeCell ref="AC23:AJ23"/>
    <mergeCell ref="AK23:AR23"/>
    <mergeCell ref="BX23:CE23"/>
    <mergeCell ref="AS23:AZ23"/>
    <mergeCell ref="BI23:BP23"/>
    <mergeCell ref="CV23:DC23"/>
    <mergeCell ref="BX24:CE24"/>
    <mergeCell ref="ER23:EY23"/>
    <mergeCell ref="ER20:EY20"/>
    <mergeCell ref="ER21:EY21"/>
    <mergeCell ref="A23:M23"/>
    <mergeCell ref="EJ23:EQ23"/>
    <mergeCell ref="AC20:AJ20"/>
    <mergeCell ref="AK20:AR20"/>
    <mergeCell ref="DL20:DS20"/>
    <mergeCell ref="CV20:DC20"/>
    <mergeCell ref="DT20:EA20"/>
    <mergeCell ref="CM21:CU21"/>
    <mergeCell ref="A21:M21"/>
    <mergeCell ref="O21:AB21"/>
    <mergeCell ref="A20:M20"/>
    <mergeCell ref="O20:AB20"/>
    <mergeCell ref="EJ21:EQ21"/>
    <mergeCell ref="BA20:BH20"/>
    <mergeCell ref="DD20:DK20"/>
    <mergeCell ref="DL21:DS21"/>
    <mergeCell ref="DD21:DK21"/>
    <mergeCell ref="A22:EY22"/>
    <mergeCell ref="EJ20:EQ20"/>
    <mergeCell ref="AS20:AZ20"/>
    <mergeCell ref="BA21:BH21"/>
    <mergeCell ref="BI21:BP21"/>
    <mergeCell ref="ER18:EY18"/>
    <mergeCell ref="BI18:BP18"/>
    <mergeCell ref="BQ18:BW18"/>
    <mergeCell ref="BX18:CE18"/>
    <mergeCell ref="CF18:CL18"/>
    <mergeCell ref="CM18:CU18"/>
    <mergeCell ref="DT18:EA18"/>
    <mergeCell ref="EB18:EI18"/>
    <mergeCell ref="DL18:DS18"/>
    <mergeCell ref="CV18:DC18"/>
    <mergeCell ref="CM19:CU19"/>
    <mergeCell ref="EJ18:EQ18"/>
    <mergeCell ref="ER19:EY19"/>
    <mergeCell ref="BI19:BP19"/>
    <mergeCell ref="BQ19:BW19"/>
    <mergeCell ref="AC21:AJ21"/>
    <mergeCell ref="AK21:AR21"/>
    <mergeCell ref="BQ21:BW21"/>
    <mergeCell ref="AS21:AZ21"/>
    <mergeCell ref="EB20:EI20"/>
    <mergeCell ref="EB21:EI21"/>
    <mergeCell ref="AC17:AJ17"/>
    <mergeCell ref="BQ20:BW20"/>
    <mergeCell ref="BI20:BP20"/>
    <mergeCell ref="EJ19:EQ19"/>
    <mergeCell ref="DD19:DK19"/>
    <mergeCell ref="BX21:CE21"/>
    <mergeCell ref="CF21:CL21"/>
    <mergeCell ref="CF20:CL20"/>
    <mergeCell ref="CM20:CU20"/>
    <mergeCell ref="BX20:CE20"/>
    <mergeCell ref="CV21:DC21"/>
    <mergeCell ref="DT21:EA21"/>
    <mergeCell ref="AS18:AZ18"/>
    <mergeCell ref="A18:M18"/>
    <mergeCell ref="O18:AB18"/>
    <mergeCell ref="A19:M19"/>
    <mergeCell ref="O19:AB19"/>
    <mergeCell ref="AC18:AJ18"/>
    <mergeCell ref="AK18:AR18"/>
    <mergeCell ref="AC19:AJ19"/>
    <mergeCell ref="O17:AB17"/>
    <mergeCell ref="EB19:EI19"/>
    <mergeCell ref="BA19:BH19"/>
    <mergeCell ref="AS19:AZ19"/>
    <mergeCell ref="BX19:CE19"/>
    <mergeCell ref="CF19:CL19"/>
    <mergeCell ref="DT19:EA19"/>
    <mergeCell ref="DL19:DS19"/>
    <mergeCell ref="CV19:DC19"/>
    <mergeCell ref="DD18:DK18"/>
    <mergeCell ref="AK19:AR19"/>
    <mergeCell ref="BA18:BH18"/>
    <mergeCell ref="AK17:AR17"/>
    <mergeCell ref="CM17:CU17"/>
    <mergeCell ref="BA16:BH16"/>
    <mergeCell ref="BX17:CE17"/>
    <mergeCell ref="CF17:CL17"/>
    <mergeCell ref="AS17:AZ17"/>
    <mergeCell ref="BA17:BH17"/>
    <mergeCell ref="CF16:CL16"/>
    <mergeCell ref="EJ16:EQ16"/>
    <mergeCell ref="CV17:DC17"/>
    <mergeCell ref="BX16:CE16"/>
    <mergeCell ref="BI16:BP16"/>
    <mergeCell ref="BQ16:BW16"/>
    <mergeCell ref="A16:M16"/>
    <mergeCell ref="O16:AB16"/>
    <mergeCell ref="AC16:AJ16"/>
    <mergeCell ref="AK16:AR16"/>
    <mergeCell ref="AS16:AZ16"/>
    <mergeCell ref="DL16:DS16"/>
    <mergeCell ref="DL15:DS15"/>
    <mergeCell ref="BQ17:BW17"/>
    <mergeCell ref="BI17:BP17"/>
    <mergeCell ref="A17:M17"/>
    <mergeCell ref="ER17:EY17"/>
    <mergeCell ref="EJ17:EQ17"/>
    <mergeCell ref="DT15:EA15"/>
    <mergeCell ref="EB15:EI15"/>
    <mergeCell ref="EJ15:EQ15"/>
    <mergeCell ref="CV16:DC16"/>
    <mergeCell ref="DD16:DK16"/>
    <mergeCell ref="EB17:EI17"/>
    <mergeCell ref="ER15:EY15"/>
    <mergeCell ref="ER16:EY16"/>
    <mergeCell ref="EB16:EI16"/>
    <mergeCell ref="DT17:EA17"/>
    <mergeCell ref="DD17:DK17"/>
    <mergeCell ref="DL17:DS17"/>
    <mergeCell ref="DT16:EA16"/>
    <mergeCell ref="BQ13:BW13"/>
    <mergeCell ref="CM16:CU16"/>
    <mergeCell ref="ER12:EY12"/>
    <mergeCell ref="DL14:DS14"/>
    <mergeCell ref="DT13:EA13"/>
    <mergeCell ref="EB13:EI13"/>
    <mergeCell ref="EJ13:EQ13"/>
    <mergeCell ref="DL12:DS12"/>
    <mergeCell ref="DT14:EA14"/>
    <mergeCell ref="ER14:EY14"/>
    <mergeCell ref="EB12:EI12"/>
    <mergeCell ref="EJ12:EQ12"/>
    <mergeCell ref="DT12:EA12"/>
    <mergeCell ref="ER13:EY13"/>
    <mergeCell ref="EB14:EI14"/>
    <mergeCell ref="DL13:DS13"/>
    <mergeCell ref="EJ14:EQ14"/>
    <mergeCell ref="CM15:CU15"/>
    <mergeCell ref="CM13:CU13"/>
    <mergeCell ref="DD13:DK13"/>
    <mergeCell ref="BX15:CE15"/>
    <mergeCell ref="BX14:CE14"/>
    <mergeCell ref="CM14:CU14"/>
    <mergeCell ref="BX13:CE13"/>
    <mergeCell ref="CF15:CL15"/>
    <mergeCell ref="BI14:BP14"/>
    <mergeCell ref="BI15:BP15"/>
    <mergeCell ref="BA13:BH13"/>
    <mergeCell ref="BI13:BP13"/>
    <mergeCell ref="CV12:DC12"/>
    <mergeCell ref="BI12:BP12"/>
    <mergeCell ref="BQ12:BW12"/>
    <mergeCell ref="BX12:CE12"/>
    <mergeCell ref="BQ14:BW14"/>
    <mergeCell ref="BQ15:BW15"/>
    <mergeCell ref="CM12:CU12"/>
    <mergeCell ref="CF13:CL13"/>
    <mergeCell ref="CF12:CL12"/>
    <mergeCell ref="CV13:DC13"/>
    <mergeCell ref="CV15:DC15"/>
    <mergeCell ref="DD14:DK14"/>
    <mergeCell ref="DD15:DK15"/>
    <mergeCell ref="DD12:DK12"/>
    <mergeCell ref="CV14:DC14"/>
    <mergeCell ref="CF14:CL14"/>
    <mergeCell ref="A14:M14"/>
    <mergeCell ref="O14:AB14"/>
    <mergeCell ref="A13:M13"/>
    <mergeCell ref="O13:AB13"/>
    <mergeCell ref="AC13:AJ13"/>
    <mergeCell ref="A15:M15"/>
    <mergeCell ref="AC14:AJ14"/>
    <mergeCell ref="O15:AB15"/>
    <mergeCell ref="AC15:AJ15"/>
    <mergeCell ref="AS13:AZ13"/>
    <mergeCell ref="BA14:BH14"/>
    <mergeCell ref="AK15:AR15"/>
    <mergeCell ref="AK14:AR14"/>
    <mergeCell ref="AK13:AR13"/>
    <mergeCell ref="AS15:AZ15"/>
    <mergeCell ref="BA15:BH15"/>
    <mergeCell ref="AS14:AZ14"/>
    <mergeCell ref="AC11:AJ11"/>
    <mergeCell ref="BX11:CE11"/>
    <mergeCell ref="BQ11:BW11"/>
    <mergeCell ref="AK12:AR12"/>
    <mergeCell ref="AK11:AR11"/>
    <mergeCell ref="A12:M12"/>
    <mergeCell ref="A10:M10"/>
    <mergeCell ref="AS12:AZ12"/>
    <mergeCell ref="AS11:AZ11"/>
    <mergeCell ref="BA11:BH11"/>
    <mergeCell ref="BI11:BP11"/>
    <mergeCell ref="BA12:BH12"/>
    <mergeCell ref="A11:M11"/>
    <mergeCell ref="O12:AB12"/>
    <mergeCell ref="AC12:AJ12"/>
    <mergeCell ref="O11:AB11"/>
    <mergeCell ref="ER10:EY10"/>
    <mergeCell ref="DD10:DK10"/>
    <mergeCell ref="DT10:EA10"/>
    <mergeCell ref="EJ11:EQ11"/>
    <mergeCell ref="CF11:CL11"/>
    <mergeCell ref="EJ10:EQ10"/>
    <mergeCell ref="CM10:CU10"/>
    <mergeCell ref="ER11:EY11"/>
    <mergeCell ref="EB10:EI10"/>
    <mergeCell ref="DT11:EA11"/>
    <mergeCell ref="O9:AB9"/>
    <mergeCell ref="BA10:BH10"/>
    <mergeCell ref="BX10:CE10"/>
    <mergeCell ref="BQ9:BW9"/>
    <mergeCell ref="O10:AB10"/>
    <mergeCell ref="AK9:AR9"/>
    <mergeCell ref="AC10:AJ10"/>
    <mergeCell ref="DD11:DK11"/>
    <mergeCell ref="CM11:CU11"/>
    <mergeCell ref="CF10:CL10"/>
    <mergeCell ref="DL10:DS10"/>
    <mergeCell ref="EB11:EI11"/>
    <mergeCell ref="DL11:DS11"/>
    <mergeCell ref="CV11:DC11"/>
    <mergeCell ref="A3:EY3"/>
    <mergeCell ref="A5:M6"/>
    <mergeCell ref="N5:AB6"/>
    <mergeCell ref="AC5:AZ5"/>
    <mergeCell ref="BA5:DC5"/>
    <mergeCell ref="DD5:EA5"/>
    <mergeCell ref="EB5:EY5"/>
    <mergeCell ref="AC6:AJ6"/>
    <mergeCell ref="CM6:CU6"/>
    <mergeCell ref="CF6:CL6"/>
    <mergeCell ref="BX6:CE6"/>
    <mergeCell ref="BA6:BH6"/>
    <mergeCell ref="BI6:BP6"/>
    <mergeCell ref="BQ6:BW6"/>
    <mergeCell ref="AK6:AR6"/>
    <mergeCell ref="AS6:AZ6"/>
    <mergeCell ref="A7:M7"/>
    <mergeCell ref="N7:AB7"/>
    <mergeCell ref="BA9:BH9"/>
    <mergeCell ref="A9:M9"/>
    <mergeCell ref="BA7:BH7"/>
    <mergeCell ref="CV10:DC10"/>
    <mergeCell ref="BQ10:BW10"/>
    <mergeCell ref="CF9:CL9"/>
    <mergeCell ref="CF7:CL7"/>
    <mergeCell ref="CM9:CU9"/>
    <mergeCell ref="AC7:AJ7"/>
    <mergeCell ref="BQ7:BW7"/>
    <mergeCell ref="BX7:CE7"/>
    <mergeCell ref="AK7:AR7"/>
    <mergeCell ref="AS7:AZ7"/>
    <mergeCell ref="AK10:AR10"/>
    <mergeCell ref="AS9:AZ9"/>
    <mergeCell ref="BI9:BP9"/>
    <mergeCell ref="AC9:AJ9"/>
    <mergeCell ref="A8:EY8"/>
    <mergeCell ref="ER6:EY6"/>
    <mergeCell ref="CV9:DC9"/>
    <mergeCell ref="BX9:CE9"/>
    <mergeCell ref="BI10:BP10"/>
    <mergeCell ref="AS10:AZ10"/>
    <mergeCell ref="EJ6:EQ6"/>
    <mergeCell ref="EB9:EI9"/>
    <mergeCell ref="EJ9:EQ9"/>
    <mergeCell ref="DT9:EA9"/>
    <mergeCell ref="DT7:EA7"/>
    <mergeCell ref="CV6:DC6"/>
    <mergeCell ref="DD6:DK6"/>
    <mergeCell ref="DL6:DS6"/>
    <mergeCell ref="DT6:EA6"/>
    <mergeCell ref="EJ7:EQ7"/>
    <mergeCell ref="DL7:DS7"/>
    <mergeCell ref="EB7:EI7"/>
    <mergeCell ref="EB6:EI6"/>
    <mergeCell ref="DD7:DK7"/>
    <mergeCell ref="DD9:DK9"/>
    <mergeCell ref="BI7:BP7"/>
    <mergeCell ref="CV7:DC7"/>
    <mergeCell ref="CM7:CU7"/>
    <mergeCell ref="ER7:EY7"/>
    <mergeCell ref="DL9:DS9"/>
    <mergeCell ref="ER9:EY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Y42"/>
  <sheetViews>
    <sheetView zoomScalePageLayoutView="0" workbookViewId="0" topLeftCell="A28">
      <selection activeCell="A28" sqref="A28:H28"/>
    </sheetView>
  </sheetViews>
  <sheetFormatPr defaultColWidth="0.85546875" defaultRowHeight="12" customHeight="1"/>
  <cols>
    <col min="1" max="16384" width="0.85546875" style="3" customWidth="1"/>
  </cols>
  <sheetData>
    <row r="1" s="1" customFormat="1" ht="12">
      <c r="EY1" s="2" t="s">
        <v>586</v>
      </c>
    </row>
    <row r="2" ht="15"/>
    <row r="3" spans="1:155" ht="15.75">
      <c r="A3" s="143" t="s">
        <v>587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</row>
    <row r="4" s="6" customFormat="1" ht="12.75" customHeight="1">
      <c r="EY4" s="7"/>
    </row>
    <row r="5" spans="1:155" s="44" customFormat="1" ht="29.25" customHeight="1">
      <c r="A5" s="196" t="s">
        <v>533</v>
      </c>
      <c r="B5" s="197"/>
      <c r="C5" s="197"/>
      <c r="D5" s="197"/>
      <c r="E5" s="197"/>
      <c r="F5" s="197"/>
      <c r="G5" s="197"/>
      <c r="H5" s="198"/>
      <c r="I5" s="196" t="s">
        <v>588</v>
      </c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6" t="s">
        <v>589</v>
      </c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8"/>
      <c r="BG5" s="196" t="s">
        <v>590</v>
      </c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8"/>
      <c r="BV5" s="193" t="s">
        <v>591</v>
      </c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5"/>
      <c r="DL5" s="193" t="s">
        <v>592</v>
      </c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5"/>
    </row>
    <row r="6" spans="1:155" s="44" customFormat="1" ht="15">
      <c r="A6" s="202"/>
      <c r="B6" s="203"/>
      <c r="C6" s="203"/>
      <c r="D6" s="203"/>
      <c r="E6" s="203"/>
      <c r="F6" s="203"/>
      <c r="G6" s="203"/>
      <c r="H6" s="204"/>
      <c r="I6" s="202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2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4"/>
      <c r="BG6" s="202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4"/>
      <c r="BV6" s="196" t="s">
        <v>593</v>
      </c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8"/>
      <c r="CJ6" s="193" t="s">
        <v>0</v>
      </c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5"/>
      <c r="DL6" s="196" t="s">
        <v>1</v>
      </c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8"/>
      <c r="DZ6" s="196" t="s">
        <v>2</v>
      </c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8"/>
      <c r="EM6" s="196" t="s">
        <v>107</v>
      </c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8"/>
    </row>
    <row r="7" spans="1:155" s="44" customFormat="1" ht="29.25" customHeight="1">
      <c r="A7" s="202"/>
      <c r="B7" s="203"/>
      <c r="C7" s="203"/>
      <c r="D7" s="203"/>
      <c r="E7" s="203"/>
      <c r="F7" s="203"/>
      <c r="G7" s="203"/>
      <c r="H7" s="204"/>
      <c r="I7" s="202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2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4"/>
      <c r="BG7" s="202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4"/>
      <c r="BV7" s="199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1"/>
      <c r="CJ7" s="205" t="s">
        <v>3</v>
      </c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 t="s">
        <v>4</v>
      </c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2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4"/>
      <c r="DZ7" s="202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4"/>
      <c r="EM7" s="202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4"/>
    </row>
    <row r="8" spans="1:155" s="44" customFormat="1" ht="72" customHeight="1">
      <c r="A8" s="199"/>
      <c r="B8" s="200"/>
      <c r="C8" s="200"/>
      <c r="D8" s="200"/>
      <c r="E8" s="200"/>
      <c r="F8" s="200"/>
      <c r="G8" s="200"/>
      <c r="H8" s="201"/>
      <c r="I8" s="199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199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1"/>
      <c r="BG8" s="199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1"/>
      <c r="BV8" s="195" t="s">
        <v>5</v>
      </c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 t="s">
        <v>6</v>
      </c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195" t="s">
        <v>5</v>
      </c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199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1"/>
      <c r="DZ8" s="199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1"/>
      <c r="EM8" s="199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1"/>
    </row>
    <row r="9" spans="1:155" ht="15">
      <c r="A9" s="171">
        <v>1</v>
      </c>
      <c r="B9" s="171"/>
      <c r="C9" s="171"/>
      <c r="D9" s="171"/>
      <c r="E9" s="171"/>
      <c r="F9" s="171"/>
      <c r="G9" s="171"/>
      <c r="H9" s="171"/>
      <c r="I9" s="155">
        <v>2</v>
      </c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3">
        <v>3</v>
      </c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>
        <v>4</v>
      </c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>
        <v>5</v>
      </c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>
        <v>6</v>
      </c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>
        <v>7</v>
      </c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>
        <v>8</v>
      </c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>
        <v>9</v>
      </c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>
        <v>10</v>
      </c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</row>
    <row r="10" spans="1:155" s="6" customFormat="1" ht="15">
      <c r="A10" s="155" t="s">
        <v>609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84"/>
    </row>
    <row r="11" spans="1:155" s="6" customFormat="1" ht="28.5" customHeight="1">
      <c r="A11" s="185" t="s">
        <v>535</v>
      </c>
      <c r="B11" s="185"/>
      <c r="C11" s="185"/>
      <c r="D11" s="185"/>
      <c r="E11" s="185"/>
      <c r="F11" s="185"/>
      <c r="G11" s="185"/>
      <c r="H11" s="185"/>
      <c r="I11" s="9"/>
      <c r="J11" s="187" t="s">
        <v>7</v>
      </c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</row>
    <row r="12" spans="1:155" s="6" customFormat="1" ht="15">
      <c r="A12" s="185"/>
      <c r="B12" s="185"/>
      <c r="C12" s="185"/>
      <c r="D12" s="185"/>
      <c r="E12" s="185"/>
      <c r="F12" s="185"/>
      <c r="G12" s="185"/>
      <c r="H12" s="185"/>
      <c r="I12" s="9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</row>
    <row r="13" spans="1:155" s="6" customFormat="1" ht="15">
      <c r="A13" s="185" t="s">
        <v>561</v>
      </c>
      <c r="B13" s="185"/>
      <c r="C13" s="185"/>
      <c r="D13" s="185"/>
      <c r="E13" s="185"/>
      <c r="F13" s="185"/>
      <c r="G13" s="185"/>
      <c r="H13" s="185"/>
      <c r="I13" s="9"/>
      <c r="J13" s="187" t="s">
        <v>8</v>
      </c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</row>
    <row r="14" spans="1:155" s="6" customFormat="1" ht="15">
      <c r="A14" s="185" t="s">
        <v>517</v>
      </c>
      <c r="B14" s="185"/>
      <c r="C14" s="185"/>
      <c r="D14" s="185"/>
      <c r="E14" s="185"/>
      <c r="F14" s="185"/>
      <c r="G14" s="185"/>
      <c r="H14" s="185"/>
      <c r="I14" s="9"/>
      <c r="J14" s="187" t="s">
        <v>9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</row>
    <row r="15" spans="1:155" s="6" customFormat="1" ht="15">
      <c r="A15" s="185" t="s">
        <v>518</v>
      </c>
      <c r="B15" s="185"/>
      <c r="C15" s="185"/>
      <c r="D15" s="185"/>
      <c r="E15" s="185"/>
      <c r="F15" s="185"/>
      <c r="G15" s="185"/>
      <c r="H15" s="185"/>
      <c r="I15" s="9"/>
      <c r="J15" s="187" t="s">
        <v>549</v>
      </c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</row>
    <row r="16" spans="1:155" s="6" customFormat="1" ht="15">
      <c r="A16" s="185" t="s">
        <v>549</v>
      </c>
      <c r="B16" s="185"/>
      <c r="C16" s="185"/>
      <c r="D16" s="185"/>
      <c r="E16" s="185"/>
      <c r="F16" s="185"/>
      <c r="G16" s="185"/>
      <c r="H16" s="185"/>
      <c r="I16" s="9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</row>
    <row r="17" spans="1:155" s="6" customFormat="1" ht="15">
      <c r="A17" s="185" t="s">
        <v>563</v>
      </c>
      <c r="B17" s="185"/>
      <c r="C17" s="185"/>
      <c r="D17" s="185"/>
      <c r="E17" s="185"/>
      <c r="F17" s="185"/>
      <c r="G17" s="185"/>
      <c r="H17" s="185"/>
      <c r="I17" s="9"/>
      <c r="J17" s="187" t="s">
        <v>10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</row>
    <row r="18" spans="1:155" s="6" customFormat="1" ht="15">
      <c r="A18" s="185" t="s">
        <v>519</v>
      </c>
      <c r="B18" s="185"/>
      <c r="C18" s="185"/>
      <c r="D18" s="185"/>
      <c r="E18" s="185"/>
      <c r="F18" s="185"/>
      <c r="G18" s="185"/>
      <c r="H18" s="185"/>
      <c r="I18" s="9"/>
      <c r="J18" s="187" t="s">
        <v>9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</row>
    <row r="19" spans="1:155" s="6" customFormat="1" ht="15">
      <c r="A19" s="185" t="s">
        <v>520</v>
      </c>
      <c r="B19" s="185"/>
      <c r="C19" s="185"/>
      <c r="D19" s="185"/>
      <c r="E19" s="185"/>
      <c r="F19" s="185"/>
      <c r="G19" s="185"/>
      <c r="H19" s="185"/>
      <c r="I19" s="9"/>
      <c r="J19" s="187" t="s">
        <v>549</v>
      </c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</row>
    <row r="20" spans="1:155" s="6" customFormat="1" ht="15">
      <c r="A20" s="185"/>
      <c r="B20" s="185"/>
      <c r="C20" s="185"/>
      <c r="D20" s="185"/>
      <c r="E20" s="185"/>
      <c r="F20" s="185"/>
      <c r="G20" s="185"/>
      <c r="H20" s="185"/>
      <c r="I20" s="9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</row>
    <row r="21" spans="1:155" s="6" customFormat="1" ht="15">
      <c r="A21" s="185" t="s">
        <v>536</v>
      </c>
      <c r="B21" s="185"/>
      <c r="C21" s="185"/>
      <c r="D21" s="185"/>
      <c r="E21" s="185"/>
      <c r="F21" s="185"/>
      <c r="G21" s="185"/>
      <c r="H21" s="185"/>
      <c r="I21" s="9"/>
      <c r="J21" s="187" t="s">
        <v>11</v>
      </c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</row>
    <row r="22" spans="1:155" s="6" customFormat="1" ht="15">
      <c r="A22" s="185" t="s">
        <v>161</v>
      </c>
      <c r="B22" s="185"/>
      <c r="C22" s="185"/>
      <c r="D22" s="185"/>
      <c r="E22" s="185"/>
      <c r="F22" s="185"/>
      <c r="G22" s="185"/>
      <c r="H22" s="185"/>
      <c r="I22" s="9"/>
      <c r="J22" s="187" t="s">
        <v>9</v>
      </c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</row>
    <row r="23" spans="1:155" s="6" customFormat="1" ht="15">
      <c r="A23" s="185" t="s">
        <v>165</v>
      </c>
      <c r="B23" s="185"/>
      <c r="C23" s="185"/>
      <c r="D23" s="185"/>
      <c r="E23" s="185"/>
      <c r="F23" s="185"/>
      <c r="G23" s="185"/>
      <c r="H23" s="185"/>
      <c r="I23" s="9"/>
      <c r="J23" s="187" t="s">
        <v>12</v>
      </c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</row>
    <row r="24" spans="1:155" s="6" customFormat="1" ht="15">
      <c r="A24" s="185" t="s">
        <v>479</v>
      </c>
      <c r="B24" s="185"/>
      <c r="C24" s="185"/>
      <c r="D24" s="185"/>
      <c r="E24" s="185"/>
      <c r="F24" s="185"/>
      <c r="G24" s="185"/>
      <c r="H24" s="185"/>
      <c r="I24" s="9"/>
      <c r="J24" s="187" t="s">
        <v>549</v>
      </c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</row>
    <row r="25" spans="1:155" s="6" customFormat="1" ht="15">
      <c r="A25" s="185" t="s">
        <v>549</v>
      </c>
      <c r="B25" s="185"/>
      <c r="C25" s="185"/>
      <c r="D25" s="185"/>
      <c r="E25" s="185"/>
      <c r="F25" s="185"/>
      <c r="G25" s="185"/>
      <c r="H25" s="185"/>
      <c r="I25" s="9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</row>
    <row r="26" spans="1:155" s="6" customFormat="1" ht="15">
      <c r="A26" s="185" t="s">
        <v>554</v>
      </c>
      <c r="B26" s="185"/>
      <c r="C26" s="185"/>
      <c r="D26" s="185"/>
      <c r="E26" s="185"/>
      <c r="F26" s="185"/>
      <c r="G26" s="185"/>
      <c r="H26" s="185"/>
      <c r="I26" s="9"/>
      <c r="J26" s="187" t="s">
        <v>13</v>
      </c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</row>
    <row r="27" spans="1:155" s="6" customFormat="1" ht="15">
      <c r="A27" s="155" t="s">
        <v>610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84"/>
    </row>
    <row r="28" spans="1:155" s="6" customFormat="1" ht="28.5" customHeight="1">
      <c r="A28" s="185" t="s">
        <v>535</v>
      </c>
      <c r="B28" s="185"/>
      <c r="C28" s="185"/>
      <c r="D28" s="185"/>
      <c r="E28" s="185"/>
      <c r="F28" s="185"/>
      <c r="G28" s="185"/>
      <c r="H28" s="185"/>
      <c r="I28" s="9"/>
      <c r="J28" s="187" t="s">
        <v>7</v>
      </c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</row>
    <row r="29" spans="1:155" s="6" customFormat="1" ht="15">
      <c r="A29" s="185" t="s">
        <v>561</v>
      </c>
      <c r="B29" s="185"/>
      <c r="C29" s="185"/>
      <c r="D29" s="185"/>
      <c r="E29" s="185"/>
      <c r="F29" s="185"/>
      <c r="G29" s="185"/>
      <c r="H29" s="185"/>
      <c r="I29" s="9"/>
      <c r="J29" s="187" t="s">
        <v>8</v>
      </c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</row>
    <row r="30" spans="1:155" s="6" customFormat="1" ht="15">
      <c r="A30" s="185" t="s">
        <v>517</v>
      </c>
      <c r="B30" s="185"/>
      <c r="C30" s="185"/>
      <c r="D30" s="185"/>
      <c r="E30" s="185"/>
      <c r="F30" s="185"/>
      <c r="G30" s="185"/>
      <c r="H30" s="185"/>
      <c r="I30" s="9"/>
      <c r="J30" s="187" t="s">
        <v>9</v>
      </c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</row>
    <row r="31" spans="1:155" s="6" customFormat="1" ht="15">
      <c r="A31" s="185" t="s">
        <v>518</v>
      </c>
      <c r="B31" s="185"/>
      <c r="C31" s="185"/>
      <c r="D31" s="185"/>
      <c r="E31" s="185"/>
      <c r="F31" s="185"/>
      <c r="G31" s="185"/>
      <c r="H31" s="185"/>
      <c r="I31" s="9"/>
      <c r="J31" s="187" t="s">
        <v>549</v>
      </c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</row>
    <row r="32" spans="1:155" s="6" customFormat="1" ht="15">
      <c r="A32" s="185" t="s">
        <v>549</v>
      </c>
      <c r="B32" s="185"/>
      <c r="C32" s="185"/>
      <c r="D32" s="185"/>
      <c r="E32" s="185"/>
      <c r="F32" s="185"/>
      <c r="G32" s="185"/>
      <c r="H32" s="185"/>
      <c r="I32" s="9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</row>
    <row r="33" spans="1:155" s="6" customFormat="1" ht="15">
      <c r="A33" s="185" t="s">
        <v>563</v>
      </c>
      <c r="B33" s="185"/>
      <c r="C33" s="185"/>
      <c r="D33" s="185"/>
      <c r="E33" s="185"/>
      <c r="F33" s="185"/>
      <c r="G33" s="185"/>
      <c r="H33" s="185"/>
      <c r="I33" s="9"/>
      <c r="J33" s="187" t="s">
        <v>10</v>
      </c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</row>
    <row r="34" spans="1:155" s="6" customFormat="1" ht="15">
      <c r="A34" s="185" t="s">
        <v>519</v>
      </c>
      <c r="B34" s="185"/>
      <c r="C34" s="185"/>
      <c r="D34" s="185"/>
      <c r="E34" s="185"/>
      <c r="F34" s="185"/>
      <c r="G34" s="185"/>
      <c r="H34" s="185"/>
      <c r="I34" s="9"/>
      <c r="J34" s="187" t="s">
        <v>9</v>
      </c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</row>
    <row r="35" spans="1:155" s="6" customFormat="1" ht="15">
      <c r="A35" s="185" t="s">
        <v>520</v>
      </c>
      <c r="B35" s="185"/>
      <c r="C35" s="185"/>
      <c r="D35" s="185"/>
      <c r="E35" s="185"/>
      <c r="F35" s="185"/>
      <c r="G35" s="185"/>
      <c r="H35" s="185"/>
      <c r="I35" s="9"/>
      <c r="J35" s="187" t="s">
        <v>549</v>
      </c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</row>
    <row r="36" spans="1:155" s="6" customFormat="1" ht="15">
      <c r="A36" s="185"/>
      <c r="B36" s="185"/>
      <c r="C36" s="185"/>
      <c r="D36" s="185"/>
      <c r="E36" s="185"/>
      <c r="F36" s="185"/>
      <c r="G36" s="185"/>
      <c r="H36" s="185"/>
      <c r="I36" s="9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</row>
    <row r="37" spans="1:155" s="6" customFormat="1" ht="15">
      <c r="A37" s="185" t="s">
        <v>536</v>
      </c>
      <c r="B37" s="185"/>
      <c r="C37" s="185"/>
      <c r="D37" s="185"/>
      <c r="E37" s="185"/>
      <c r="F37" s="185"/>
      <c r="G37" s="185"/>
      <c r="H37" s="185"/>
      <c r="I37" s="9"/>
      <c r="J37" s="187" t="s">
        <v>14</v>
      </c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</row>
    <row r="38" spans="1:155" s="6" customFormat="1" ht="15">
      <c r="A38" s="185" t="s">
        <v>161</v>
      </c>
      <c r="B38" s="185"/>
      <c r="C38" s="185"/>
      <c r="D38" s="185"/>
      <c r="E38" s="185"/>
      <c r="F38" s="185"/>
      <c r="G38" s="185"/>
      <c r="H38" s="185"/>
      <c r="I38" s="9"/>
      <c r="J38" s="187" t="s">
        <v>9</v>
      </c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</row>
    <row r="39" spans="1:155" s="6" customFormat="1" ht="15">
      <c r="A39" s="185" t="s">
        <v>165</v>
      </c>
      <c r="B39" s="185"/>
      <c r="C39" s="185"/>
      <c r="D39" s="185"/>
      <c r="E39" s="185"/>
      <c r="F39" s="185"/>
      <c r="G39" s="185"/>
      <c r="H39" s="185"/>
      <c r="I39" s="9"/>
      <c r="J39" s="187" t="s">
        <v>12</v>
      </c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</row>
    <row r="40" spans="1:155" s="6" customFormat="1" ht="15">
      <c r="A40" s="185" t="s">
        <v>479</v>
      </c>
      <c r="B40" s="185"/>
      <c r="C40" s="185"/>
      <c r="D40" s="185"/>
      <c r="E40" s="185"/>
      <c r="F40" s="185"/>
      <c r="G40" s="185"/>
      <c r="H40" s="185"/>
      <c r="I40" s="9"/>
      <c r="J40" s="187" t="s">
        <v>549</v>
      </c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</row>
    <row r="41" spans="1:155" s="6" customFormat="1" ht="15">
      <c r="A41" s="185" t="s">
        <v>549</v>
      </c>
      <c r="B41" s="185"/>
      <c r="C41" s="185"/>
      <c r="D41" s="185"/>
      <c r="E41" s="185"/>
      <c r="F41" s="185"/>
      <c r="G41" s="185"/>
      <c r="H41" s="185"/>
      <c r="I41" s="9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</row>
    <row r="42" spans="1:155" s="6" customFormat="1" ht="15">
      <c r="A42" s="185" t="s">
        <v>554</v>
      </c>
      <c r="B42" s="185"/>
      <c r="C42" s="185"/>
      <c r="D42" s="185"/>
      <c r="E42" s="185"/>
      <c r="F42" s="185"/>
      <c r="G42" s="185"/>
      <c r="H42" s="185"/>
      <c r="I42" s="9"/>
      <c r="J42" s="187" t="s">
        <v>13</v>
      </c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</row>
  </sheetData>
  <sheetProtection/>
  <mergeCells count="339">
    <mergeCell ref="EM42:EY42"/>
    <mergeCell ref="DZ40:EL40"/>
    <mergeCell ref="EM40:EY40"/>
    <mergeCell ref="DL41:DY41"/>
    <mergeCell ref="DZ41:EL41"/>
    <mergeCell ref="EM41:EY41"/>
    <mergeCell ref="DL42:DY42"/>
    <mergeCell ref="DZ42:EL42"/>
    <mergeCell ref="DL40:DY40"/>
    <mergeCell ref="CJ42:CW42"/>
    <mergeCell ref="CX41:DK41"/>
    <mergeCell ref="BG42:BU42"/>
    <mergeCell ref="A41:H41"/>
    <mergeCell ref="J41:AQ41"/>
    <mergeCell ref="AR41:BF41"/>
    <mergeCell ref="CX42:DK42"/>
    <mergeCell ref="A42:H42"/>
    <mergeCell ref="J42:AQ42"/>
    <mergeCell ref="AR42:BF42"/>
    <mergeCell ref="BV38:CI38"/>
    <mergeCell ref="BV42:CI42"/>
    <mergeCell ref="BG39:BU39"/>
    <mergeCell ref="A38:H38"/>
    <mergeCell ref="J38:AQ38"/>
    <mergeCell ref="AR38:BF38"/>
    <mergeCell ref="BG38:BU38"/>
    <mergeCell ref="A39:H39"/>
    <mergeCell ref="J39:AQ39"/>
    <mergeCell ref="AR39:BF39"/>
    <mergeCell ref="A40:H40"/>
    <mergeCell ref="BG41:BU41"/>
    <mergeCell ref="BV40:CI40"/>
    <mergeCell ref="CJ40:CW40"/>
    <mergeCell ref="CX40:DK40"/>
    <mergeCell ref="BG40:BU40"/>
    <mergeCell ref="BV41:CI41"/>
    <mergeCell ref="J40:AQ40"/>
    <mergeCell ref="AR40:BF40"/>
    <mergeCell ref="BV39:CI39"/>
    <mergeCell ref="CJ39:CW39"/>
    <mergeCell ref="CX39:DK39"/>
    <mergeCell ref="CJ41:CW41"/>
    <mergeCell ref="CJ37:CW37"/>
    <mergeCell ref="EM36:EY36"/>
    <mergeCell ref="EM38:EY38"/>
    <mergeCell ref="DL39:DY39"/>
    <mergeCell ref="DZ39:EL39"/>
    <mergeCell ref="CX37:DK37"/>
    <mergeCell ref="DL38:DY38"/>
    <mergeCell ref="CJ38:CW38"/>
    <mergeCell ref="EM39:EY39"/>
    <mergeCell ref="DL37:DY37"/>
    <mergeCell ref="DZ37:EL37"/>
    <mergeCell ref="EM37:EY37"/>
    <mergeCell ref="CX38:DK38"/>
    <mergeCell ref="DZ38:EL38"/>
    <mergeCell ref="DZ35:EL35"/>
    <mergeCell ref="DZ36:EL36"/>
    <mergeCell ref="DL36:DY36"/>
    <mergeCell ref="BV36:CI36"/>
    <mergeCell ref="CJ36:CW36"/>
    <mergeCell ref="A36:H36"/>
    <mergeCell ref="J36:AQ36"/>
    <mergeCell ref="BV35:CI35"/>
    <mergeCell ref="EM35:EY35"/>
    <mergeCell ref="CJ35:CW35"/>
    <mergeCell ref="CX35:DK35"/>
    <mergeCell ref="DL35:DY35"/>
    <mergeCell ref="CX36:DK36"/>
    <mergeCell ref="A33:H33"/>
    <mergeCell ref="J33:AQ33"/>
    <mergeCell ref="AR33:BF33"/>
    <mergeCell ref="BG33:BU33"/>
    <mergeCell ref="AR36:BF36"/>
    <mergeCell ref="DZ31:EL31"/>
    <mergeCell ref="DZ32:EL32"/>
    <mergeCell ref="BG35:BU35"/>
    <mergeCell ref="A37:H37"/>
    <mergeCell ref="J37:AQ37"/>
    <mergeCell ref="AR37:BF37"/>
    <mergeCell ref="BG37:BU37"/>
    <mergeCell ref="DZ33:EL33"/>
    <mergeCell ref="CX33:DK33"/>
    <mergeCell ref="DL33:DY33"/>
    <mergeCell ref="BV37:CI37"/>
    <mergeCell ref="A34:H34"/>
    <mergeCell ref="J34:AQ34"/>
    <mergeCell ref="AR34:BF34"/>
    <mergeCell ref="BG34:BU34"/>
    <mergeCell ref="BG36:BU36"/>
    <mergeCell ref="A35:H35"/>
    <mergeCell ref="J35:AQ35"/>
    <mergeCell ref="AR35:BF35"/>
    <mergeCell ref="EM33:EY33"/>
    <mergeCell ref="BV34:CI34"/>
    <mergeCell ref="CJ34:CW34"/>
    <mergeCell ref="CX34:DK34"/>
    <mergeCell ref="DL34:DY34"/>
    <mergeCell ref="EM34:EY34"/>
    <mergeCell ref="BV33:CI33"/>
    <mergeCell ref="DZ34:EL34"/>
    <mergeCell ref="CJ33:CW33"/>
    <mergeCell ref="EM31:EY31"/>
    <mergeCell ref="A32:H32"/>
    <mergeCell ref="J32:AQ32"/>
    <mergeCell ref="AR32:BF32"/>
    <mergeCell ref="BG32:BU32"/>
    <mergeCell ref="BV32:CI32"/>
    <mergeCell ref="CJ32:CW32"/>
    <mergeCell ref="CX32:DK32"/>
    <mergeCell ref="DL32:DY32"/>
    <mergeCell ref="EM32:EY32"/>
    <mergeCell ref="A31:H31"/>
    <mergeCell ref="J31:AQ31"/>
    <mergeCell ref="AR31:BF31"/>
    <mergeCell ref="BG31:BU31"/>
    <mergeCell ref="BV31:CI31"/>
    <mergeCell ref="CJ31:CW31"/>
    <mergeCell ref="CX31:DK31"/>
    <mergeCell ref="DL31:DY31"/>
    <mergeCell ref="EM29:EY29"/>
    <mergeCell ref="A30:H30"/>
    <mergeCell ref="J30:AQ30"/>
    <mergeCell ref="AR30:BF30"/>
    <mergeCell ref="BG30:BU30"/>
    <mergeCell ref="BV30:CI30"/>
    <mergeCell ref="CJ30:CW30"/>
    <mergeCell ref="CX30:DK30"/>
    <mergeCell ref="DL30:DY30"/>
    <mergeCell ref="DZ30:EL30"/>
    <mergeCell ref="EM30:EY30"/>
    <mergeCell ref="A29:H29"/>
    <mergeCell ref="J29:AQ29"/>
    <mergeCell ref="AR29:BF29"/>
    <mergeCell ref="BG29:BU29"/>
    <mergeCell ref="BV29:CI29"/>
    <mergeCell ref="CJ29:CW29"/>
    <mergeCell ref="CX29:DK29"/>
    <mergeCell ref="DL29:DY29"/>
    <mergeCell ref="DZ29:EL29"/>
    <mergeCell ref="BV25:CI25"/>
    <mergeCell ref="CJ25:CW25"/>
    <mergeCell ref="A27:EY27"/>
    <mergeCell ref="A28:H28"/>
    <mergeCell ref="J28:AQ28"/>
    <mergeCell ref="AR28:BF28"/>
    <mergeCell ref="BG28:BU28"/>
    <mergeCell ref="BV28:CI28"/>
    <mergeCell ref="CJ28:CW28"/>
    <mergeCell ref="CX28:DK28"/>
    <mergeCell ref="DL28:DY28"/>
    <mergeCell ref="DZ28:EL28"/>
    <mergeCell ref="EM28:EY28"/>
    <mergeCell ref="EM25:EY25"/>
    <mergeCell ref="DZ26:EL26"/>
    <mergeCell ref="EM26:EY26"/>
    <mergeCell ref="DZ25:EL25"/>
    <mergeCell ref="CX25:DK25"/>
    <mergeCell ref="CX26:DK26"/>
    <mergeCell ref="DL26:DY26"/>
    <mergeCell ref="A25:H25"/>
    <mergeCell ref="EM24:EY24"/>
    <mergeCell ref="A23:H23"/>
    <mergeCell ref="J23:AQ23"/>
    <mergeCell ref="AR23:BF23"/>
    <mergeCell ref="BG23:BU23"/>
    <mergeCell ref="BV23:CI23"/>
    <mergeCell ref="DZ24:EL24"/>
    <mergeCell ref="A26:H26"/>
    <mergeCell ref="J26:AQ26"/>
    <mergeCell ref="AR26:BF26"/>
    <mergeCell ref="BG26:BU26"/>
    <mergeCell ref="BV26:CI26"/>
    <mergeCell ref="CJ26:CW26"/>
    <mergeCell ref="J25:AQ25"/>
    <mergeCell ref="AR25:BF25"/>
    <mergeCell ref="BG25:BU25"/>
    <mergeCell ref="CJ24:CW24"/>
    <mergeCell ref="CX24:DK24"/>
    <mergeCell ref="DL24:DY24"/>
    <mergeCell ref="DL25:DY25"/>
    <mergeCell ref="EM22:EY22"/>
    <mergeCell ref="A21:H21"/>
    <mergeCell ref="J21:AQ21"/>
    <mergeCell ref="AR21:BF21"/>
    <mergeCell ref="BG21:BU21"/>
    <mergeCell ref="BV21:CI21"/>
    <mergeCell ref="CJ22:CW22"/>
    <mergeCell ref="CX22:DK22"/>
    <mergeCell ref="DL22:DY22"/>
    <mergeCell ref="DZ22:EL22"/>
    <mergeCell ref="DZ23:EL23"/>
    <mergeCell ref="EM23:EY23"/>
    <mergeCell ref="A24:H24"/>
    <mergeCell ref="J24:AQ24"/>
    <mergeCell ref="AR24:BF24"/>
    <mergeCell ref="BG24:BU24"/>
    <mergeCell ref="BV24:CI24"/>
    <mergeCell ref="CJ23:CW23"/>
    <mergeCell ref="CX23:DK23"/>
    <mergeCell ref="DL23:DY23"/>
    <mergeCell ref="A22:H22"/>
    <mergeCell ref="J22:AQ22"/>
    <mergeCell ref="AR22:BF22"/>
    <mergeCell ref="BG22:BU22"/>
    <mergeCell ref="BV22:CI22"/>
    <mergeCell ref="EM20:EY20"/>
    <mergeCell ref="CX21:DK21"/>
    <mergeCell ref="DL21:DY21"/>
    <mergeCell ref="DZ21:EL21"/>
    <mergeCell ref="EM21:EY21"/>
    <mergeCell ref="A19:H19"/>
    <mergeCell ref="J19:AQ19"/>
    <mergeCell ref="AR19:BF19"/>
    <mergeCell ref="BG19:BU19"/>
    <mergeCell ref="BV19:CI19"/>
    <mergeCell ref="CJ21:CW21"/>
    <mergeCell ref="CJ20:CW20"/>
    <mergeCell ref="CJ19:CW19"/>
    <mergeCell ref="CX20:DK20"/>
    <mergeCell ref="DL20:DY20"/>
    <mergeCell ref="DZ20:EL20"/>
    <mergeCell ref="A20:H20"/>
    <mergeCell ref="J20:AQ20"/>
    <mergeCell ref="AR20:BF20"/>
    <mergeCell ref="BG20:BU20"/>
    <mergeCell ref="BV20:CI20"/>
    <mergeCell ref="A17:H17"/>
    <mergeCell ref="J17:AQ17"/>
    <mergeCell ref="AR17:BF17"/>
    <mergeCell ref="BG17:BU17"/>
    <mergeCell ref="BV17:CI17"/>
    <mergeCell ref="A18:H18"/>
    <mergeCell ref="J18:AQ18"/>
    <mergeCell ref="AR18:BF18"/>
    <mergeCell ref="BG18:BU18"/>
    <mergeCell ref="BV18:CI18"/>
    <mergeCell ref="EM19:EY19"/>
    <mergeCell ref="CJ18:CW18"/>
    <mergeCell ref="CX18:DK18"/>
    <mergeCell ref="DL18:DY18"/>
    <mergeCell ref="DZ18:EL18"/>
    <mergeCell ref="EM18:EY18"/>
    <mergeCell ref="DZ16:EL16"/>
    <mergeCell ref="DZ15:EL15"/>
    <mergeCell ref="CX19:DK19"/>
    <mergeCell ref="DL19:DY19"/>
    <mergeCell ref="DZ19:EL19"/>
    <mergeCell ref="DL15:DY15"/>
    <mergeCell ref="BG15:BU15"/>
    <mergeCell ref="BV15:CI15"/>
    <mergeCell ref="CX16:DK16"/>
    <mergeCell ref="CJ15:CW15"/>
    <mergeCell ref="CX15:DK15"/>
    <mergeCell ref="DL16:DY16"/>
    <mergeCell ref="CJ17:CW17"/>
    <mergeCell ref="CX17:DK17"/>
    <mergeCell ref="DL17:DY17"/>
    <mergeCell ref="DZ17:EL17"/>
    <mergeCell ref="EM17:EY17"/>
    <mergeCell ref="A14:H14"/>
    <mergeCell ref="J14:AQ14"/>
    <mergeCell ref="AR14:BF14"/>
    <mergeCell ref="BG14:BU14"/>
    <mergeCell ref="CJ16:CW16"/>
    <mergeCell ref="EM14:EY14"/>
    <mergeCell ref="BV14:CI14"/>
    <mergeCell ref="CJ14:CW14"/>
    <mergeCell ref="CX14:DK14"/>
    <mergeCell ref="DL14:DY14"/>
    <mergeCell ref="DZ14:EL14"/>
    <mergeCell ref="EM15:EY15"/>
    <mergeCell ref="A16:H16"/>
    <mergeCell ref="J16:AQ16"/>
    <mergeCell ref="AR16:BF16"/>
    <mergeCell ref="BG16:BU16"/>
    <mergeCell ref="BV16:CI16"/>
    <mergeCell ref="EM16:EY16"/>
    <mergeCell ref="A15:H15"/>
    <mergeCell ref="J15:AQ15"/>
    <mergeCell ref="AR15:BF15"/>
    <mergeCell ref="DZ13:EL13"/>
    <mergeCell ref="EM12:EY12"/>
    <mergeCell ref="CX12:DK12"/>
    <mergeCell ref="BV13:CI13"/>
    <mergeCell ref="DZ12:EL12"/>
    <mergeCell ref="EM13:EY13"/>
    <mergeCell ref="DL13:DY13"/>
    <mergeCell ref="DL12:DY12"/>
    <mergeCell ref="CJ13:CW13"/>
    <mergeCell ref="DL11:DY11"/>
    <mergeCell ref="BG9:BU9"/>
    <mergeCell ref="BV11:CI11"/>
    <mergeCell ref="CX13:DK13"/>
    <mergeCell ref="AR12:BF12"/>
    <mergeCell ref="BV12:CI12"/>
    <mergeCell ref="CJ12:CW12"/>
    <mergeCell ref="BG12:BU12"/>
    <mergeCell ref="BG11:BU11"/>
    <mergeCell ref="CJ9:CW9"/>
    <mergeCell ref="A13:H13"/>
    <mergeCell ref="J13:AQ13"/>
    <mergeCell ref="AR13:BF13"/>
    <mergeCell ref="BG13:BU13"/>
    <mergeCell ref="CX9:DK9"/>
    <mergeCell ref="CJ11:CW11"/>
    <mergeCell ref="CX11:DK11"/>
    <mergeCell ref="A12:H12"/>
    <mergeCell ref="J12:AQ12"/>
    <mergeCell ref="EM11:EY11"/>
    <mergeCell ref="CJ8:CW8"/>
    <mergeCell ref="CX8:DK8"/>
    <mergeCell ref="DZ11:EL11"/>
    <mergeCell ref="A10:EY10"/>
    <mergeCell ref="A11:H11"/>
    <mergeCell ref="J11:AQ11"/>
    <mergeCell ref="AR11:BF11"/>
    <mergeCell ref="EM9:EY9"/>
    <mergeCell ref="A9:H9"/>
    <mergeCell ref="A3:EY3"/>
    <mergeCell ref="A5:H8"/>
    <mergeCell ref="I5:AQ8"/>
    <mergeCell ref="AR5:BF8"/>
    <mergeCell ref="BG5:BU8"/>
    <mergeCell ref="DZ9:EL9"/>
    <mergeCell ref="DL9:DY9"/>
    <mergeCell ref="BV9:CI9"/>
    <mergeCell ref="I9:AQ9"/>
    <mergeCell ref="AR9:BF9"/>
    <mergeCell ref="BV5:DK5"/>
    <mergeCell ref="DL5:EY5"/>
    <mergeCell ref="DZ6:EL8"/>
    <mergeCell ref="EM6:EY8"/>
    <mergeCell ref="DL6:DY8"/>
    <mergeCell ref="BV6:CI7"/>
    <mergeCell ref="CJ7:CW7"/>
    <mergeCell ref="CJ6:DK6"/>
    <mergeCell ref="CX7:DK7"/>
    <mergeCell ref="BV8:CI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Y21"/>
  <sheetViews>
    <sheetView zoomScalePageLayoutView="0" workbookViewId="0" topLeftCell="A1">
      <selection activeCell="DT10" sqref="DT10:EI10"/>
    </sheetView>
  </sheetViews>
  <sheetFormatPr defaultColWidth="0.85546875" defaultRowHeight="12" customHeight="1"/>
  <cols>
    <col min="1" max="16384" width="0.85546875" style="3" customWidth="1"/>
  </cols>
  <sheetData>
    <row r="1" s="1" customFormat="1" ht="12">
      <c r="EY1" s="2" t="s">
        <v>15</v>
      </c>
    </row>
    <row r="2" s="1" customFormat="1" ht="12.75" customHeight="1">
      <c r="EY2" s="2"/>
    </row>
    <row r="3" spans="1:155" ht="15.75">
      <c r="A3" s="143" t="s">
        <v>16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</row>
    <row r="4" spans="1:155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</row>
    <row r="5" spans="1:155" s="8" customFormat="1" ht="15">
      <c r="A5" s="144" t="s">
        <v>552</v>
      </c>
      <c r="B5" s="145"/>
      <c r="C5" s="145"/>
      <c r="D5" s="145"/>
      <c r="E5" s="145"/>
      <c r="F5" s="145"/>
      <c r="G5" s="146"/>
      <c r="H5" s="144" t="s">
        <v>17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38" t="s">
        <v>609</v>
      </c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 t="s">
        <v>610</v>
      </c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</row>
    <row r="6" spans="1:155" s="8" customFormat="1" ht="45" customHeight="1">
      <c r="A6" s="147"/>
      <c r="B6" s="148"/>
      <c r="C6" s="148"/>
      <c r="D6" s="148"/>
      <c r="E6" s="148"/>
      <c r="F6" s="148"/>
      <c r="G6" s="149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38" t="s">
        <v>18</v>
      </c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 t="s">
        <v>19</v>
      </c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 t="s">
        <v>20</v>
      </c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 t="s">
        <v>18</v>
      </c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 t="s">
        <v>19</v>
      </c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 t="s">
        <v>20</v>
      </c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</row>
    <row r="7" spans="1:155" ht="18">
      <c r="A7" s="153"/>
      <c r="B7" s="153"/>
      <c r="C7" s="153"/>
      <c r="D7" s="153"/>
      <c r="E7" s="153"/>
      <c r="F7" s="153"/>
      <c r="G7" s="153"/>
      <c r="H7" s="206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153" t="s">
        <v>21</v>
      </c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 t="s">
        <v>22</v>
      </c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 t="s">
        <v>558</v>
      </c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 t="s">
        <v>21</v>
      </c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 t="s">
        <v>22</v>
      </c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 t="s">
        <v>558</v>
      </c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</row>
    <row r="8" spans="1:155" ht="15">
      <c r="A8" s="171">
        <v>1</v>
      </c>
      <c r="B8" s="171"/>
      <c r="C8" s="171"/>
      <c r="D8" s="171"/>
      <c r="E8" s="171"/>
      <c r="F8" s="171"/>
      <c r="G8" s="171"/>
      <c r="H8" s="155">
        <v>2</v>
      </c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3">
        <v>3</v>
      </c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>
        <v>4</v>
      </c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>
        <v>5</v>
      </c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>
        <v>6</v>
      </c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>
        <v>7</v>
      </c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>
        <v>8</v>
      </c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</row>
    <row r="9" spans="1:155" ht="15">
      <c r="A9" s="170" t="s">
        <v>535</v>
      </c>
      <c r="B9" s="170"/>
      <c r="C9" s="170"/>
      <c r="D9" s="170"/>
      <c r="E9" s="170"/>
      <c r="F9" s="170"/>
      <c r="G9" s="170"/>
      <c r="H9" s="14"/>
      <c r="I9" s="154" t="s">
        <v>23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42">
        <v>19.069</v>
      </c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>
        <v>23.315</v>
      </c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>
        <f>BH9*BX9</f>
        <v>444.593735</v>
      </c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>
        <v>19.069</v>
      </c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>
        <v>24.1077</v>
      </c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>
        <f>DD9*DT9</f>
        <v>459.7097313</v>
      </c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</row>
    <row r="10" spans="1:155" ht="15">
      <c r="A10" s="170" t="s">
        <v>561</v>
      </c>
      <c r="B10" s="170"/>
      <c r="C10" s="170"/>
      <c r="D10" s="170"/>
      <c r="E10" s="170"/>
      <c r="F10" s="170"/>
      <c r="G10" s="170"/>
      <c r="H10" s="14"/>
      <c r="I10" s="169" t="s">
        <v>482</v>
      </c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</row>
    <row r="11" spans="1:155" ht="15">
      <c r="A11" s="170" t="s">
        <v>563</v>
      </c>
      <c r="B11" s="170"/>
      <c r="C11" s="170"/>
      <c r="D11" s="170"/>
      <c r="E11" s="170"/>
      <c r="F11" s="170"/>
      <c r="G11" s="170"/>
      <c r="H11" s="14"/>
      <c r="I11" s="169" t="s">
        <v>483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42">
        <v>19.069</v>
      </c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>
        <v>23.315</v>
      </c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>
        <f>BH11*BX11</f>
        <v>444.593735</v>
      </c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>
        <v>19.069</v>
      </c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>
        <v>24.1077</v>
      </c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>
        <f>DD11*DT11</f>
        <v>459.7097313</v>
      </c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</row>
    <row r="12" spans="1:155" ht="15">
      <c r="A12" s="170" t="s">
        <v>564</v>
      </c>
      <c r="B12" s="170"/>
      <c r="C12" s="170"/>
      <c r="D12" s="170"/>
      <c r="E12" s="170"/>
      <c r="F12" s="170"/>
      <c r="G12" s="170"/>
      <c r="H12" s="14"/>
      <c r="I12" s="169" t="s">
        <v>484</v>
      </c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</row>
    <row r="13" spans="1:155" ht="15">
      <c r="A13" s="170" t="s">
        <v>566</v>
      </c>
      <c r="B13" s="170"/>
      <c r="C13" s="170"/>
      <c r="D13" s="170"/>
      <c r="E13" s="170"/>
      <c r="F13" s="170"/>
      <c r="G13" s="170"/>
      <c r="H13" s="14"/>
      <c r="I13" s="169" t="s">
        <v>485</v>
      </c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</row>
    <row r="14" spans="1:155" ht="15">
      <c r="A14" s="170" t="s">
        <v>536</v>
      </c>
      <c r="B14" s="170"/>
      <c r="C14" s="170"/>
      <c r="D14" s="170"/>
      <c r="E14" s="170"/>
      <c r="F14" s="170"/>
      <c r="G14" s="170"/>
      <c r="H14" s="14"/>
      <c r="I14" s="154" t="s">
        <v>44</v>
      </c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</row>
    <row r="15" spans="1:105" ht="15">
      <c r="A15" s="208" t="s">
        <v>927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</row>
    <row r="16" spans="1:105" ht="15">
      <c r="A16" s="208" t="s">
        <v>928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</row>
    <row r="17" spans="4:155" s="6" customFormat="1" ht="43.5" customHeight="1">
      <c r="D17" s="173" t="s">
        <v>551</v>
      </c>
      <c r="E17" s="173"/>
      <c r="F17" s="173"/>
      <c r="G17" s="174" t="s">
        <v>24</v>
      </c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</row>
    <row r="18" spans="4:155" s="6" customFormat="1" ht="43.5" customHeight="1">
      <c r="D18" s="173" t="s">
        <v>33</v>
      </c>
      <c r="E18" s="173"/>
      <c r="F18" s="173"/>
      <c r="G18" s="174" t="s">
        <v>25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</row>
    <row r="19" spans="4:7" s="6" customFormat="1" ht="15" customHeight="1">
      <c r="D19" s="173" t="s">
        <v>34</v>
      </c>
      <c r="E19" s="173"/>
      <c r="F19" s="173"/>
      <c r="G19" s="6" t="s">
        <v>26</v>
      </c>
    </row>
    <row r="20" spans="4:7" s="6" customFormat="1" ht="15" customHeight="1">
      <c r="D20" s="173" t="s">
        <v>35</v>
      </c>
      <c r="E20" s="173"/>
      <c r="F20" s="173"/>
      <c r="G20" s="6" t="s">
        <v>27</v>
      </c>
    </row>
    <row r="21" spans="4:155" s="6" customFormat="1" ht="17.25" customHeight="1">
      <c r="D21" s="173" t="s">
        <v>47</v>
      </c>
      <c r="E21" s="173"/>
      <c r="F21" s="173"/>
      <c r="G21" s="174" t="s">
        <v>28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</row>
  </sheetData>
  <sheetProtection/>
  <mergeCells count="85">
    <mergeCell ref="A15:DA15"/>
    <mergeCell ref="A16:DA16"/>
    <mergeCell ref="D17:F17"/>
    <mergeCell ref="D20:F20"/>
    <mergeCell ref="G17:EY17"/>
    <mergeCell ref="D21:F21"/>
    <mergeCell ref="G21:EY21"/>
    <mergeCell ref="D18:F18"/>
    <mergeCell ref="G18:EY18"/>
    <mergeCell ref="D19:F19"/>
    <mergeCell ref="A13:G13"/>
    <mergeCell ref="DT14:EI14"/>
    <mergeCell ref="EJ14:EY14"/>
    <mergeCell ref="A14:G14"/>
    <mergeCell ref="I14:BG14"/>
    <mergeCell ref="I13:BG13"/>
    <mergeCell ref="BH13:BW13"/>
    <mergeCell ref="BX13:CM13"/>
    <mergeCell ref="DD14:DS14"/>
    <mergeCell ref="BH14:BW14"/>
    <mergeCell ref="BX14:CM14"/>
    <mergeCell ref="CN14:DC14"/>
    <mergeCell ref="DT13:EI13"/>
    <mergeCell ref="EJ13:EY13"/>
    <mergeCell ref="DD13:DS13"/>
    <mergeCell ref="CN13:DC13"/>
    <mergeCell ref="A11:G11"/>
    <mergeCell ref="A9:G9"/>
    <mergeCell ref="I9:BG9"/>
    <mergeCell ref="BX9:CM9"/>
    <mergeCell ref="A10:G10"/>
    <mergeCell ref="I10:BG10"/>
    <mergeCell ref="BH10:BW10"/>
    <mergeCell ref="BH9:BW9"/>
    <mergeCell ref="BX11:CM11"/>
    <mergeCell ref="A12:G12"/>
    <mergeCell ref="CN12:DC12"/>
    <mergeCell ref="I12:BG12"/>
    <mergeCell ref="BH12:BW12"/>
    <mergeCell ref="BX12:CM12"/>
    <mergeCell ref="EJ9:EY9"/>
    <mergeCell ref="DT9:EI9"/>
    <mergeCell ref="DT11:EI11"/>
    <mergeCell ref="I11:BG11"/>
    <mergeCell ref="BH11:BW11"/>
    <mergeCell ref="DD9:DS9"/>
    <mergeCell ref="DD11:DS11"/>
    <mergeCell ref="CN9:DC9"/>
    <mergeCell ref="EJ12:EY12"/>
    <mergeCell ref="EJ10:EY10"/>
    <mergeCell ref="CN10:DC10"/>
    <mergeCell ref="CN11:DC11"/>
    <mergeCell ref="DT12:EI12"/>
    <mergeCell ref="DD12:DS12"/>
    <mergeCell ref="EJ11:EY11"/>
    <mergeCell ref="CN6:DC6"/>
    <mergeCell ref="DT6:EI6"/>
    <mergeCell ref="DD10:DS10"/>
    <mergeCell ref="BX10:CM10"/>
    <mergeCell ref="DT10:EI10"/>
    <mergeCell ref="CN8:DC8"/>
    <mergeCell ref="DD8:DS8"/>
    <mergeCell ref="CN7:DC7"/>
    <mergeCell ref="DD7:DS7"/>
    <mergeCell ref="BX8:CM8"/>
    <mergeCell ref="H8:BG8"/>
    <mergeCell ref="BX7:CM7"/>
    <mergeCell ref="A3:EY3"/>
    <mergeCell ref="A5:G6"/>
    <mergeCell ref="H5:BG6"/>
    <mergeCell ref="BH5:DC5"/>
    <mergeCell ref="DD5:EY5"/>
    <mergeCell ref="DD6:DS6"/>
    <mergeCell ref="BH6:BW6"/>
    <mergeCell ref="BX6:CM6"/>
    <mergeCell ref="H7:BG7"/>
    <mergeCell ref="BH7:BW7"/>
    <mergeCell ref="BH8:BW8"/>
    <mergeCell ref="A7:G7"/>
    <mergeCell ref="EJ6:EY6"/>
    <mergeCell ref="EJ7:EY7"/>
    <mergeCell ref="DT8:EI8"/>
    <mergeCell ref="EJ8:EY8"/>
    <mergeCell ref="DT7:EI7"/>
    <mergeCell ref="A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118"/>
  <sheetViews>
    <sheetView zoomScalePageLayoutView="0" workbookViewId="0" topLeftCell="A112">
      <selection activeCell="A115" sqref="A115:DA116"/>
    </sheetView>
  </sheetViews>
  <sheetFormatPr defaultColWidth="0.85546875" defaultRowHeight="15"/>
  <cols>
    <col min="1" max="16384" width="0.85546875" style="3" customWidth="1"/>
  </cols>
  <sheetData>
    <row r="1" s="1" customFormat="1" ht="12" customHeight="1">
      <c r="DA1" s="2" t="s">
        <v>487</v>
      </c>
    </row>
    <row r="2" s="1" customFormat="1" ht="12.75" customHeight="1">
      <c r="DA2" s="2"/>
    </row>
    <row r="3" spans="1:105" ht="30" customHeight="1">
      <c r="A3" s="217" t="s">
        <v>488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</row>
    <row r="4" ht="12.75" customHeight="1"/>
    <row r="5" spans="1:105" s="8" customFormat="1" ht="43.5" customHeight="1">
      <c r="A5" s="138" t="s">
        <v>552</v>
      </c>
      <c r="B5" s="138"/>
      <c r="C5" s="138"/>
      <c r="D5" s="138"/>
      <c r="E5" s="138"/>
      <c r="F5" s="138"/>
      <c r="G5" s="139" t="s">
        <v>46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37"/>
      <c r="BH5" s="138" t="s">
        <v>553</v>
      </c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 t="s">
        <v>606</v>
      </c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9" t="s">
        <v>607</v>
      </c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37"/>
    </row>
    <row r="6" spans="1:105" s="18" customFormat="1" ht="15">
      <c r="A6" s="171">
        <v>1</v>
      </c>
      <c r="B6" s="171"/>
      <c r="C6" s="171"/>
      <c r="D6" s="171"/>
      <c r="E6" s="171"/>
      <c r="F6" s="171"/>
      <c r="G6" s="155">
        <v>2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84"/>
      <c r="BH6" s="171">
        <v>3</v>
      </c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>
        <v>4</v>
      </c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>
        <v>5</v>
      </c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</row>
    <row r="7" spans="1:105" s="6" customFormat="1" ht="30" customHeight="1">
      <c r="A7" s="185" t="s">
        <v>535</v>
      </c>
      <c r="B7" s="185"/>
      <c r="C7" s="185"/>
      <c r="D7" s="185"/>
      <c r="E7" s="185"/>
      <c r="F7" s="185"/>
      <c r="G7" s="9"/>
      <c r="H7" s="187" t="s">
        <v>489</v>
      </c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8"/>
      <c r="BH7" s="9"/>
      <c r="BI7" s="211" t="s">
        <v>558</v>
      </c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2"/>
      <c r="BV7" s="171">
        <v>31936.042</v>
      </c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>
        <v>31936.042</v>
      </c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</row>
    <row r="8" spans="1:105" s="6" customFormat="1" ht="15">
      <c r="A8" s="185"/>
      <c r="B8" s="185"/>
      <c r="C8" s="185"/>
      <c r="D8" s="185"/>
      <c r="E8" s="185"/>
      <c r="F8" s="185"/>
      <c r="G8" s="9"/>
      <c r="H8" s="189" t="s">
        <v>490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90"/>
      <c r="BH8" s="9"/>
      <c r="BI8" s="211" t="s">
        <v>558</v>
      </c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2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</row>
    <row r="9" spans="1:105" s="6" customFormat="1" ht="15">
      <c r="A9" s="185"/>
      <c r="B9" s="185"/>
      <c r="C9" s="185"/>
      <c r="D9" s="185"/>
      <c r="E9" s="185"/>
      <c r="F9" s="185"/>
      <c r="G9" s="9"/>
      <c r="H9" s="189" t="s">
        <v>491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90"/>
      <c r="BH9" s="9"/>
      <c r="BI9" s="211" t="s">
        <v>558</v>
      </c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2"/>
      <c r="BV9" s="171">
        <v>31936.042</v>
      </c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>
        <v>31936.042</v>
      </c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</row>
    <row r="10" spans="1:105" s="6" customFormat="1" ht="15">
      <c r="A10" s="185"/>
      <c r="B10" s="185"/>
      <c r="C10" s="185"/>
      <c r="D10" s="185"/>
      <c r="E10" s="185"/>
      <c r="F10" s="185"/>
      <c r="G10" s="9"/>
      <c r="H10" s="189" t="s">
        <v>492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90"/>
      <c r="BH10" s="9"/>
      <c r="BI10" s="211" t="s">
        <v>558</v>
      </c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2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</row>
    <row r="11" spans="1:105" s="6" customFormat="1" ht="15">
      <c r="A11" s="185"/>
      <c r="B11" s="185"/>
      <c r="C11" s="185"/>
      <c r="D11" s="185"/>
      <c r="E11" s="185"/>
      <c r="F11" s="185"/>
      <c r="G11" s="9"/>
      <c r="H11" s="189" t="s">
        <v>493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90"/>
      <c r="BH11" s="9"/>
      <c r="BI11" s="211" t="s">
        <v>558</v>
      </c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2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</row>
    <row r="12" spans="1:105" s="6" customFormat="1" ht="15">
      <c r="A12" s="185"/>
      <c r="B12" s="185"/>
      <c r="C12" s="185"/>
      <c r="D12" s="185"/>
      <c r="E12" s="185"/>
      <c r="F12" s="185"/>
      <c r="G12" s="9"/>
      <c r="H12" s="189" t="s">
        <v>494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90"/>
      <c r="BH12" s="9"/>
      <c r="BI12" s="211" t="s">
        <v>558</v>
      </c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2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</row>
    <row r="13" spans="1:105" s="6" customFormat="1" ht="15">
      <c r="A13" s="185"/>
      <c r="B13" s="185"/>
      <c r="C13" s="185"/>
      <c r="D13" s="185"/>
      <c r="E13" s="185"/>
      <c r="F13" s="185"/>
      <c r="G13" s="9"/>
      <c r="H13" s="215" t="s">
        <v>495</v>
      </c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6"/>
      <c r="BH13" s="9"/>
      <c r="BI13" s="211" t="s">
        <v>558</v>
      </c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2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</row>
    <row r="14" spans="1:105" s="6" customFormat="1" ht="15">
      <c r="A14" s="185"/>
      <c r="B14" s="185"/>
      <c r="C14" s="185"/>
      <c r="D14" s="185"/>
      <c r="E14" s="185"/>
      <c r="F14" s="185"/>
      <c r="G14" s="9"/>
      <c r="H14" s="215" t="s">
        <v>496</v>
      </c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6"/>
      <c r="BH14" s="9"/>
      <c r="BI14" s="211" t="s">
        <v>558</v>
      </c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2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</row>
    <row r="15" spans="1:105" s="6" customFormat="1" ht="15">
      <c r="A15" s="185"/>
      <c r="B15" s="185"/>
      <c r="C15" s="185"/>
      <c r="D15" s="185"/>
      <c r="E15" s="185"/>
      <c r="F15" s="185"/>
      <c r="G15" s="9"/>
      <c r="H15" s="215" t="s">
        <v>497</v>
      </c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6"/>
      <c r="BH15" s="9"/>
      <c r="BI15" s="211" t="s">
        <v>558</v>
      </c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2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</row>
    <row r="16" spans="1:105" s="6" customFormat="1" ht="15">
      <c r="A16" s="185"/>
      <c r="B16" s="185"/>
      <c r="C16" s="185"/>
      <c r="D16" s="185"/>
      <c r="E16" s="185"/>
      <c r="F16" s="185"/>
      <c r="G16" s="9"/>
      <c r="H16" s="215" t="s">
        <v>498</v>
      </c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6"/>
      <c r="BH16" s="9"/>
      <c r="BI16" s="211" t="s">
        <v>558</v>
      </c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2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</row>
    <row r="17" spans="1:105" s="6" customFormat="1" ht="15">
      <c r="A17" s="185"/>
      <c r="B17" s="185"/>
      <c r="C17" s="185"/>
      <c r="D17" s="185"/>
      <c r="E17" s="185"/>
      <c r="F17" s="185"/>
      <c r="G17" s="9"/>
      <c r="H17" s="213" t="s">
        <v>499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4"/>
      <c r="BH17" s="9"/>
      <c r="BI17" s="211" t="s">
        <v>558</v>
      </c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</row>
    <row r="18" spans="1:105" s="6" customFormat="1" ht="15">
      <c r="A18" s="185"/>
      <c r="B18" s="185"/>
      <c r="C18" s="185"/>
      <c r="D18" s="185"/>
      <c r="E18" s="185"/>
      <c r="F18" s="185"/>
      <c r="G18" s="9"/>
      <c r="H18" s="213" t="s">
        <v>500</v>
      </c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4"/>
      <c r="BH18" s="9"/>
      <c r="BI18" s="211" t="s">
        <v>558</v>
      </c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2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</row>
    <row r="19" spans="1:105" s="6" customFormat="1" ht="15">
      <c r="A19" s="185"/>
      <c r="B19" s="185"/>
      <c r="C19" s="185"/>
      <c r="D19" s="185"/>
      <c r="E19" s="185"/>
      <c r="F19" s="185"/>
      <c r="G19" s="9"/>
      <c r="H19" s="189" t="s">
        <v>501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90"/>
      <c r="BH19" s="9"/>
      <c r="BI19" s="211" t="s">
        <v>558</v>
      </c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2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</row>
    <row r="20" spans="1:105" s="6" customFormat="1" ht="15">
      <c r="A20" s="185"/>
      <c r="B20" s="185"/>
      <c r="C20" s="185"/>
      <c r="D20" s="185"/>
      <c r="E20" s="185"/>
      <c r="F20" s="185"/>
      <c r="G20" s="9"/>
      <c r="H20" s="189" t="s">
        <v>502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90"/>
      <c r="BH20" s="9"/>
      <c r="BI20" s="211" t="s">
        <v>558</v>
      </c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2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</row>
    <row r="21" spans="1:105" s="6" customFormat="1" ht="15">
      <c r="A21" s="185"/>
      <c r="B21" s="185"/>
      <c r="C21" s="185"/>
      <c r="D21" s="185"/>
      <c r="E21" s="185"/>
      <c r="F21" s="185"/>
      <c r="G21" s="9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8"/>
      <c r="BH21" s="9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2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</row>
    <row r="22" spans="1:105" s="6" customFormat="1" ht="60" customHeight="1">
      <c r="A22" s="185" t="s">
        <v>536</v>
      </c>
      <c r="B22" s="185"/>
      <c r="C22" s="185"/>
      <c r="D22" s="185"/>
      <c r="E22" s="185"/>
      <c r="F22" s="185"/>
      <c r="G22" s="9"/>
      <c r="H22" s="187" t="s">
        <v>503</v>
      </c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8"/>
      <c r="BH22" s="9"/>
      <c r="BI22" s="211" t="s">
        <v>558</v>
      </c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2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</row>
    <row r="23" spans="1:105" s="6" customFormat="1" ht="15">
      <c r="A23" s="185"/>
      <c r="B23" s="185"/>
      <c r="C23" s="185"/>
      <c r="D23" s="185"/>
      <c r="E23" s="185"/>
      <c r="F23" s="185"/>
      <c r="G23" s="9"/>
      <c r="H23" s="189" t="s">
        <v>490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90"/>
      <c r="BH23" s="9"/>
      <c r="BI23" s="211" t="s">
        <v>558</v>
      </c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2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</row>
    <row r="24" spans="1:105" s="6" customFormat="1" ht="15">
      <c r="A24" s="185"/>
      <c r="B24" s="185"/>
      <c r="C24" s="185"/>
      <c r="D24" s="185"/>
      <c r="E24" s="185"/>
      <c r="F24" s="185"/>
      <c r="G24" s="9"/>
      <c r="H24" s="189" t="s">
        <v>491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90"/>
      <c r="BH24" s="9"/>
      <c r="BI24" s="211" t="s">
        <v>558</v>
      </c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2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</row>
    <row r="25" spans="1:105" s="6" customFormat="1" ht="15">
      <c r="A25" s="185"/>
      <c r="B25" s="185"/>
      <c r="C25" s="185"/>
      <c r="D25" s="185"/>
      <c r="E25" s="185"/>
      <c r="F25" s="185"/>
      <c r="G25" s="9"/>
      <c r="H25" s="189" t="s">
        <v>492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90"/>
      <c r="BH25" s="9"/>
      <c r="BI25" s="211" t="s">
        <v>558</v>
      </c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2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</row>
    <row r="26" spans="1:105" s="6" customFormat="1" ht="15">
      <c r="A26" s="185"/>
      <c r="B26" s="185"/>
      <c r="C26" s="185"/>
      <c r="D26" s="185"/>
      <c r="E26" s="185"/>
      <c r="F26" s="185"/>
      <c r="G26" s="9"/>
      <c r="H26" s="189" t="s">
        <v>493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90"/>
      <c r="BH26" s="9"/>
      <c r="BI26" s="211" t="s">
        <v>558</v>
      </c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2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</row>
    <row r="27" spans="1:105" s="6" customFormat="1" ht="15">
      <c r="A27" s="185"/>
      <c r="B27" s="185"/>
      <c r="C27" s="185"/>
      <c r="D27" s="185"/>
      <c r="E27" s="185"/>
      <c r="F27" s="185"/>
      <c r="G27" s="9"/>
      <c r="H27" s="189" t="s">
        <v>494</v>
      </c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90"/>
      <c r="BH27" s="9"/>
      <c r="BI27" s="211" t="s">
        <v>558</v>
      </c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2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</row>
    <row r="28" spans="1:105" s="6" customFormat="1" ht="15">
      <c r="A28" s="185"/>
      <c r="B28" s="185"/>
      <c r="C28" s="185"/>
      <c r="D28" s="185"/>
      <c r="E28" s="185"/>
      <c r="F28" s="185"/>
      <c r="G28" s="9"/>
      <c r="H28" s="215" t="s">
        <v>495</v>
      </c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6"/>
      <c r="BH28" s="9"/>
      <c r="BI28" s="211" t="s">
        <v>558</v>
      </c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2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</row>
    <row r="29" spans="1:105" s="6" customFormat="1" ht="15">
      <c r="A29" s="185"/>
      <c r="B29" s="185"/>
      <c r="C29" s="185"/>
      <c r="D29" s="185"/>
      <c r="E29" s="185"/>
      <c r="F29" s="185"/>
      <c r="G29" s="9"/>
      <c r="H29" s="215" t="s">
        <v>496</v>
      </c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6"/>
      <c r="BH29" s="9"/>
      <c r="BI29" s="211" t="s">
        <v>558</v>
      </c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2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</row>
    <row r="30" spans="1:105" s="6" customFormat="1" ht="15">
      <c r="A30" s="185"/>
      <c r="B30" s="185"/>
      <c r="C30" s="185"/>
      <c r="D30" s="185"/>
      <c r="E30" s="185"/>
      <c r="F30" s="185"/>
      <c r="G30" s="9"/>
      <c r="H30" s="215" t="s">
        <v>497</v>
      </c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6"/>
      <c r="BH30" s="9"/>
      <c r="BI30" s="211" t="s">
        <v>558</v>
      </c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2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</row>
    <row r="31" spans="1:105" s="6" customFormat="1" ht="15">
      <c r="A31" s="185"/>
      <c r="B31" s="185"/>
      <c r="C31" s="185"/>
      <c r="D31" s="185"/>
      <c r="E31" s="185"/>
      <c r="F31" s="185"/>
      <c r="G31" s="9"/>
      <c r="H31" s="215" t="s">
        <v>498</v>
      </c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6"/>
      <c r="BH31" s="9"/>
      <c r="BI31" s="211" t="s">
        <v>558</v>
      </c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2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</row>
    <row r="32" spans="1:105" s="6" customFormat="1" ht="15">
      <c r="A32" s="185"/>
      <c r="B32" s="185"/>
      <c r="C32" s="185"/>
      <c r="D32" s="185"/>
      <c r="E32" s="185"/>
      <c r="F32" s="185"/>
      <c r="G32" s="9"/>
      <c r="H32" s="213" t="s">
        <v>499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4"/>
      <c r="BH32" s="9"/>
      <c r="BI32" s="211" t="s">
        <v>558</v>
      </c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2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</row>
    <row r="33" spans="1:105" s="6" customFormat="1" ht="15">
      <c r="A33" s="185"/>
      <c r="B33" s="185"/>
      <c r="C33" s="185"/>
      <c r="D33" s="185"/>
      <c r="E33" s="185"/>
      <c r="F33" s="185"/>
      <c r="G33" s="9"/>
      <c r="H33" s="213" t="s">
        <v>500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4"/>
      <c r="BH33" s="9"/>
      <c r="BI33" s="211" t="s">
        <v>558</v>
      </c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2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</row>
    <row r="34" spans="1:105" s="6" customFormat="1" ht="15">
      <c r="A34" s="185"/>
      <c r="B34" s="185"/>
      <c r="C34" s="185"/>
      <c r="D34" s="185"/>
      <c r="E34" s="185"/>
      <c r="F34" s="185"/>
      <c r="G34" s="9"/>
      <c r="H34" s="189" t="s">
        <v>501</v>
      </c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90"/>
      <c r="BH34" s="9"/>
      <c r="BI34" s="211" t="s">
        <v>558</v>
      </c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2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</row>
    <row r="35" spans="1:105" s="6" customFormat="1" ht="15">
      <c r="A35" s="185"/>
      <c r="B35" s="185"/>
      <c r="C35" s="185"/>
      <c r="D35" s="185"/>
      <c r="E35" s="185"/>
      <c r="F35" s="185"/>
      <c r="G35" s="9"/>
      <c r="H35" s="189" t="s">
        <v>502</v>
      </c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90"/>
      <c r="BH35" s="9"/>
      <c r="BI35" s="211" t="s">
        <v>558</v>
      </c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2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</row>
    <row r="36" spans="1:105" s="6" customFormat="1" ht="15">
      <c r="A36" s="185"/>
      <c r="B36" s="185"/>
      <c r="C36" s="185"/>
      <c r="D36" s="185"/>
      <c r="E36" s="185"/>
      <c r="F36" s="185"/>
      <c r="G36" s="9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8"/>
      <c r="BH36" s="9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2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</row>
    <row r="37" spans="1:105" s="6" customFormat="1" ht="15">
      <c r="A37" s="185" t="s">
        <v>537</v>
      </c>
      <c r="B37" s="185"/>
      <c r="C37" s="185"/>
      <c r="D37" s="185"/>
      <c r="E37" s="185"/>
      <c r="F37" s="185"/>
      <c r="G37" s="9"/>
      <c r="H37" s="187" t="s">
        <v>504</v>
      </c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8"/>
      <c r="BH37" s="9"/>
      <c r="BI37" s="211" t="s">
        <v>558</v>
      </c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2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</row>
    <row r="38" spans="1:105" s="6" customFormat="1" ht="15">
      <c r="A38" s="185"/>
      <c r="B38" s="185"/>
      <c r="C38" s="185"/>
      <c r="D38" s="185"/>
      <c r="E38" s="185"/>
      <c r="F38" s="185"/>
      <c r="G38" s="9"/>
      <c r="H38" s="189" t="s">
        <v>490</v>
      </c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90"/>
      <c r="BH38" s="9"/>
      <c r="BI38" s="211" t="s">
        <v>558</v>
      </c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2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</row>
    <row r="39" spans="1:105" s="6" customFormat="1" ht="15">
      <c r="A39" s="185"/>
      <c r="B39" s="185"/>
      <c r="C39" s="185"/>
      <c r="D39" s="185"/>
      <c r="E39" s="185"/>
      <c r="F39" s="185"/>
      <c r="G39" s="9"/>
      <c r="H39" s="189" t="s">
        <v>491</v>
      </c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90"/>
      <c r="BH39" s="9"/>
      <c r="BI39" s="211" t="s">
        <v>558</v>
      </c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2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</row>
    <row r="40" spans="1:105" s="6" customFormat="1" ht="15">
      <c r="A40" s="185"/>
      <c r="B40" s="185"/>
      <c r="C40" s="185"/>
      <c r="D40" s="185"/>
      <c r="E40" s="185"/>
      <c r="F40" s="185"/>
      <c r="G40" s="9"/>
      <c r="H40" s="189" t="s">
        <v>492</v>
      </c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90"/>
      <c r="BH40" s="9"/>
      <c r="BI40" s="211" t="s">
        <v>558</v>
      </c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2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</row>
    <row r="41" spans="1:105" s="6" customFormat="1" ht="15">
      <c r="A41" s="185"/>
      <c r="B41" s="185"/>
      <c r="C41" s="185"/>
      <c r="D41" s="185"/>
      <c r="E41" s="185"/>
      <c r="F41" s="185"/>
      <c r="G41" s="9"/>
      <c r="H41" s="189" t="s">
        <v>493</v>
      </c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90"/>
      <c r="BH41" s="9"/>
      <c r="BI41" s="211" t="s">
        <v>558</v>
      </c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2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</row>
    <row r="42" spans="1:105" s="6" customFormat="1" ht="15">
      <c r="A42" s="185"/>
      <c r="B42" s="185"/>
      <c r="C42" s="185"/>
      <c r="D42" s="185"/>
      <c r="E42" s="185"/>
      <c r="F42" s="185"/>
      <c r="G42" s="9"/>
      <c r="H42" s="189" t="s">
        <v>494</v>
      </c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90"/>
      <c r="BH42" s="9"/>
      <c r="BI42" s="211" t="s">
        <v>558</v>
      </c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2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</row>
    <row r="43" spans="1:105" s="6" customFormat="1" ht="15">
      <c r="A43" s="185"/>
      <c r="B43" s="185"/>
      <c r="C43" s="185"/>
      <c r="D43" s="185"/>
      <c r="E43" s="185"/>
      <c r="F43" s="185"/>
      <c r="G43" s="9"/>
      <c r="H43" s="215" t="s">
        <v>495</v>
      </c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6"/>
      <c r="BH43" s="9"/>
      <c r="BI43" s="211" t="s">
        <v>558</v>
      </c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2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</row>
    <row r="44" spans="1:105" s="6" customFormat="1" ht="15">
      <c r="A44" s="185"/>
      <c r="B44" s="185"/>
      <c r="C44" s="185"/>
      <c r="D44" s="185"/>
      <c r="E44" s="185"/>
      <c r="F44" s="185"/>
      <c r="G44" s="9"/>
      <c r="H44" s="215" t="s">
        <v>496</v>
      </c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6"/>
      <c r="BH44" s="9"/>
      <c r="BI44" s="211" t="s">
        <v>558</v>
      </c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2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</row>
    <row r="45" spans="1:105" s="6" customFormat="1" ht="15">
      <c r="A45" s="185"/>
      <c r="B45" s="185"/>
      <c r="C45" s="185"/>
      <c r="D45" s="185"/>
      <c r="E45" s="185"/>
      <c r="F45" s="185"/>
      <c r="G45" s="9"/>
      <c r="H45" s="215" t="s">
        <v>497</v>
      </c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6"/>
      <c r="BH45" s="9"/>
      <c r="BI45" s="211" t="s">
        <v>558</v>
      </c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2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</row>
    <row r="46" spans="1:105" s="6" customFormat="1" ht="15">
      <c r="A46" s="185"/>
      <c r="B46" s="185"/>
      <c r="C46" s="185"/>
      <c r="D46" s="185"/>
      <c r="E46" s="185"/>
      <c r="F46" s="185"/>
      <c r="G46" s="9"/>
      <c r="H46" s="215" t="s">
        <v>498</v>
      </c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6"/>
      <c r="BH46" s="9"/>
      <c r="BI46" s="211" t="s">
        <v>558</v>
      </c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2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</row>
    <row r="47" spans="1:105" s="6" customFormat="1" ht="15">
      <c r="A47" s="185"/>
      <c r="B47" s="185"/>
      <c r="C47" s="185"/>
      <c r="D47" s="185"/>
      <c r="E47" s="185"/>
      <c r="F47" s="185"/>
      <c r="G47" s="9"/>
      <c r="H47" s="213" t="s">
        <v>499</v>
      </c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4"/>
      <c r="BH47" s="9"/>
      <c r="BI47" s="211" t="s">
        <v>558</v>
      </c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2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</row>
    <row r="48" spans="1:105" s="6" customFormat="1" ht="15">
      <c r="A48" s="185"/>
      <c r="B48" s="185"/>
      <c r="C48" s="185"/>
      <c r="D48" s="185"/>
      <c r="E48" s="185"/>
      <c r="F48" s="185"/>
      <c r="G48" s="9"/>
      <c r="H48" s="213" t="s">
        <v>500</v>
      </c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4"/>
      <c r="BH48" s="9"/>
      <c r="BI48" s="211" t="s">
        <v>558</v>
      </c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2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</row>
    <row r="49" spans="1:105" s="6" customFormat="1" ht="15">
      <c r="A49" s="185"/>
      <c r="B49" s="185"/>
      <c r="C49" s="185"/>
      <c r="D49" s="185"/>
      <c r="E49" s="185"/>
      <c r="F49" s="185"/>
      <c r="G49" s="9"/>
      <c r="H49" s="189" t="s">
        <v>501</v>
      </c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90"/>
      <c r="BH49" s="9"/>
      <c r="BI49" s="211" t="s">
        <v>558</v>
      </c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2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</row>
    <row r="50" spans="1:105" s="6" customFormat="1" ht="15">
      <c r="A50" s="185"/>
      <c r="B50" s="185"/>
      <c r="C50" s="185"/>
      <c r="D50" s="185"/>
      <c r="E50" s="185"/>
      <c r="F50" s="185"/>
      <c r="G50" s="9"/>
      <c r="H50" s="189" t="s">
        <v>502</v>
      </c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90"/>
      <c r="BH50" s="9"/>
      <c r="BI50" s="211" t="s">
        <v>558</v>
      </c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2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</row>
    <row r="51" spans="1:105" s="6" customFormat="1" ht="15">
      <c r="A51" s="185"/>
      <c r="B51" s="185"/>
      <c r="C51" s="185"/>
      <c r="D51" s="185"/>
      <c r="E51" s="185"/>
      <c r="F51" s="185"/>
      <c r="G51" s="9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8"/>
      <c r="BH51" s="9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2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</row>
    <row r="52" spans="1:105" s="6" customFormat="1" ht="15">
      <c r="A52" s="185" t="s">
        <v>538</v>
      </c>
      <c r="B52" s="185"/>
      <c r="C52" s="185"/>
      <c r="D52" s="185"/>
      <c r="E52" s="185"/>
      <c r="F52" s="185"/>
      <c r="G52" s="9"/>
      <c r="H52" s="187" t="s">
        <v>505</v>
      </c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8"/>
      <c r="BH52" s="9"/>
      <c r="BI52" s="211" t="s">
        <v>558</v>
      </c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2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</row>
    <row r="53" spans="1:105" s="6" customFormat="1" ht="15">
      <c r="A53" s="185"/>
      <c r="B53" s="185"/>
      <c r="C53" s="185"/>
      <c r="D53" s="185"/>
      <c r="E53" s="185"/>
      <c r="F53" s="185"/>
      <c r="G53" s="9"/>
      <c r="H53" s="189" t="s">
        <v>490</v>
      </c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90"/>
      <c r="BH53" s="9"/>
      <c r="BI53" s="211" t="s">
        <v>558</v>
      </c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2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</row>
    <row r="54" spans="1:105" s="6" customFormat="1" ht="15">
      <c r="A54" s="185"/>
      <c r="B54" s="185"/>
      <c r="C54" s="185"/>
      <c r="D54" s="185"/>
      <c r="E54" s="185"/>
      <c r="F54" s="185"/>
      <c r="G54" s="9"/>
      <c r="H54" s="189" t="s">
        <v>491</v>
      </c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90"/>
      <c r="BH54" s="9"/>
      <c r="BI54" s="211" t="s">
        <v>558</v>
      </c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2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</row>
    <row r="55" spans="1:105" s="6" customFormat="1" ht="15">
      <c r="A55" s="185"/>
      <c r="B55" s="185"/>
      <c r="C55" s="185"/>
      <c r="D55" s="185"/>
      <c r="E55" s="185"/>
      <c r="F55" s="185"/>
      <c r="G55" s="9"/>
      <c r="H55" s="189" t="s">
        <v>492</v>
      </c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90"/>
      <c r="BH55" s="9"/>
      <c r="BI55" s="211" t="s">
        <v>558</v>
      </c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2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</row>
    <row r="56" spans="1:105" s="6" customFormat="1" ht="15">
      <c r="A56" s="185"/>
      <c r="B56" s="185"/>
      <c r="C56" s="185"/>
      <c r="D56" s="185"/>
      <c r="E56" s="185"/>
      <c r="F56" s="185"/>
      <c r="G56" s="9"/>
      <c r="H56" s="189" t="s">
        <v>493</v>
      </c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90"/>
      <c r="BH56" s="9"/>
      <c r="BI56" s="211" t="s">
        <v>558</v>
      </c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2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</row>
    <row r="57" spans="1:105" s="6" customFormat="1" ht="15">
      <c r="A57" s="185"/>
      <c r="B57" s="185"/>
      <c r="C57" s="185"/>
      <c r="D57" s="185"/>
      <c r="E57" s="185"/>
      <c r="F57" s="185"/>
      <c r="G57" s="9"/>
      <c r="H57" s="189" t="s">
        <v>494</v>
      </c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90"/>
      <c r="BH57" s="9"/>
      <c r="BI57" s="211" t="s">
        <v>558</v>
      </c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2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</row>
    <row r="58" spans="1:105" s="6" customFormat="1" ht="15">
      <c r="A58" s="185"/>
      <c r="B58" s="185"/>
      <c r="C58" s="185"/>
      <c r="D58" s="185"/>
      <c r="E58" s="185"/>
      <c r="F58" s="185"/>
      <c r="G58" s="9"/>
      <c r="H58" s="215" t="s">
        <v>495</v>
      </c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6"/>
      <c r="BH58" s="9"/>
      <c r="BI58" s="211" t="s">
        <v>558</v>
      </c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2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</row>
    <row r="59" spans="1:105" s="6" customFormat="1" ht="15">
      <c r="A59" s="185"/>
      <c r="B59" s="185"/>
      <c r="C59" s="185"/>
      <c r="D59" s="185"/>
      <c r="E59" s="185"/>
      <c r="F59" s="185"/>
      <c r="G59" s="9"/>
      <c r="H59" s="215" t="s">
        <v>496</v>
      </c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6"/>
      <c r="BH59" s="9"/>
      <c r="BI59" s="211" t="s">
        <v>558</v>
      </c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2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</row>
    <row r="60" spans="1:105" s="6" customFormat="1" ht="15">
      <c r="A60" s="185"/>
      <c r="B60" s="185"/>
      <c r="C60" s="185"/>
      <c r="D60" s="185"/>
      <c r="E60" s="185"/>
      <c r="F60" s="185"/>
      <c r="G60" s="9"/>
      <c r="H60" s="215" t="s">
        <v>497</v>
      </c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6"/>
      <c r="BH60" s="9"/>
      <c r="BI60" s="211" t="s">
        <v>558</v>
      </c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2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</row>
    <row r="61" spans="1:105" s="6" customFormat="1" ht="15">
      <c r="A61" s="185"/>
      <c r="B61" s="185"/>
      <c r="C61" s="185"/>
      <c r="D61" s="185"/>
      <c r="E61" s="185"/>
      <c r="F61" s="185"/>
      <c r="G61" s="9"/>
      <c r="H61" s="215" t="s">
        <v>498</v>
      </c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6"/>
      <c r="BH61" s="9"/>
      <c r="BI61" s="211" t="s">
        <v>558</v>
      </c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2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</row>
    <row r="62" spans="1:105" s="6" customFormat="1" ht="15">
      <c r="A62" s="185"/>
      <c r="B62" s="185"/>
      <c r="C62" s="185"/>
      <c r="D62" s="185"/>
      <c r="E62" s="185"/>
      <c r="F62" s="185"/>
      <c r="G62" s="9"/>
      <c r="H62" s="213" t="s">
        <v>499</v>
      </c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4"/>
      <c r="BH62" s="9"/>
      <c r="BI62" s="211" t="s">
        <v>558</v>
      </c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2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</row>
    <row r="63" spans="1:105" s="6" customFormat="1" ht="15">
      <c r="A63" s="185"/>
      <c r="B63" s="185"/>
      <c r="C63" s="185"/>
      <c r="D63" s="185"/>
      <c r="E63" s="185"/>
      <c r="F63" s="185"/>
      <c r="G63" s="9"/>
      <c r="H63" s="213" t="s">
        <v>500</v>
      </c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4"/>
      <c r="BH63" s="9"/>
      <c r="BI63" s="211" t="s">
        <v>558</v>
      </c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2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</row>
    <row r="64" spans="1:105" s="6" customFormat="1" ht="15">
      <c r="A64" s="185"/>
      <c r="B64" s="185"/>
      <c r="C64" s="185"/>
      <c r="D64" s="185"/>
      <c r="E64" s="185"/>
      <c r="F64" s="185"/>
      <c r="G64" s="9"/>
      <c r="H64" s="189" t="s">
        <v>501</v>
      </c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90"/>
      <c r="BH64" s="9"/>
      <c r="BI64" s="211" t="s">
        <v>558</v>
      </c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2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</row>
    <row r="65" spans="1:105" s="6" customFormat="1" ht="15">
      <c r="A65" s="185"/>
      <c r="B65" s="185"/>
      <c r="C65" s="185"/>
      <c r="D65" s="185"/>
      <c r="E65" s="185"/>
      <c r="F65" s="185"/>
      <c r="G65" s="9"/>
      <c r="H65" s="189" t="s">
        <v>502</v>
      </c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90"/>
      <c r="BH65" s="9"/>
      <c r="BI65" s="211" t="s">
        <v>558</v>
      </c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2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</row>
    <row r="66" spans="1:105" s="6" customFormat="1" ht="15">
      <c r="A66" s="185"/>
      <c r="B66" s="185"/>
      <c r="C66" s="185"/>
      <c r="D66" s="185"/>
      <c r="E66" s="185"/>
      <c r="F66" s="185"/>
      <c r="G66" s="9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8"/>
      <c r="BH66" s="9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2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</row>
    <row r="67" spans="1:105" s="6" customFormat="1" ht="30" customHeight="1">
      <c r="A67" s="185" t="s">
        <v>539</v>
      </c>
      <c r="B67" s="185"/>
      <c r="C67" s="185"/>
      <c r="D67" s="185"/>
      <c r="E67" s="185"/>
      <c r="F67" s="185"/>
      <c r="G67" s="9"/>
      <c r="H67" s="187" t="s">
        <v>506</v>
      </c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8"/>
      <c r="BH67" s="9"/>
      <c r="BI67" s="211" t="s">
        <v>558</v>
      </c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2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</row>
    <row r="68" spans="1:105" s="6" customFormat="1" ht="15">
      <c r="A68" s="185"/>
      <c r="B68" s="185"/>
      <c r="C68" s="185"/>
      <c r="D68" s="185"/>
      <c r="E68" s="185"/>
      <c r="F68" s="185"/>
      <c r="G68" s="9"/>
      <c r="H68" s="189" t="s">
        <v>490</v>
      </c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90"/>
      <c r="BH68" s="9"/>
      <c r="BI68" s="211" t="s">
        <v>558</v>
      </c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2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</row>
    <row r="69" spans="1:105" s="6" customFormat="1" ht="15">
      <c r="A69" s="185"/>
      <c r="B69" s="185"/>
      <c r="C69" s="185"/>
      <c r="D69" s="185"/>
      <c r="E69" s="185"/>
      <c r="F69" s="185"/>
      <c r="G69" s="9"/>
      <c r="H69" s="189" t="s">
        <v>491</v>
      </c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90"/>
      <c r="BH69" s="9"/>
      <c r="BI69" s="211" t="s">
        <v>558</v>
      </c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2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</row>
    <row r="70" spans="1:105" s="6" customFormat="1" ht="15">
      <c r="A70" s="185"/>
      <c r="B70" s="185"/>
      <c r="C70" s="185"/>
      <c r="D70" s="185"/>
      <c r="E70" s="185"/>
      <c r="F70" s="185"/>
      <c r="G70" s="9"/>
      <c r="H70" s="189" t="s">
        <v>492</v>
      </c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90"/>
      <c r="BH70" s="9"/>
      <c r="BI70" s="211" t="s">
        <v>558</v>
      </c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2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</row>
    <row r="71" spans="1:105" s="6" customFormat="1" ht="15">
      <c r="A71" s="185"/>
      <c r="B71" s="185"/>
      <c r="C71" s="185"/>
      <c r="D71" s="185"/>
      <c r="E71" s="185"/>
      <c r="F71" s="185"/>
      <c r="G71" s="9"/>
      <c r="H71" s="189" t="s">
        <v>493</v>
      </c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90"/>
      <c r="BH71" s="9"/>
      <c r="BI71" s="211" t="s">
        <v>558</v>
      </c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2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</row>
    <row r="72" spans="1:105" s="6" customFormat="1" ht="15">
      <c r="A72" s="185"/>
      <c r="B72" s="185"/>
      <c r="C72" s="185"/>
      <c r="D72" s="185"/>
      <c r="E72" s="185"/>
      <c r="F72" s="185"/>
      <c r="G72" s="9"/>
      <c r="H72" s="189" t="s">
        <v>494</v>
      </c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90"/>
      <c r="BH72" s="9"/>
      <c r="BI72" s="211" t="s">
        <v>558</v>
      </c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2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</row>
    <row r="73" spans="1:105" s="6" customFormat="1" ht="15">
      <c r="A73" s="185"/>
      <c r="B73" s="185"/>
      <c r="C73" s="185"/>
      <c r="D73" s="185"/>
      <c r="E73" s="185"/>
      <c r="F73" s="185"/>
      <c r="G73" s="9"/>
      <c r="H73" s="215" t="s">
        <v>495</v>
      </c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6"/>
      <c r="BH73" s="9"/>
      <c r="BI73" s="211" t="s">
        <v>558</v>
      </c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2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</row>
    <row r="74" spans="1:105" s="6" customFormat="1" ht="15">
      <c r="A74" s="185"/>
      <c r="B74" s="185"/>
      <c r="C74" s="185"/>
      <c r="D74" s="185"/>
      <c r="E74" s="185"/>
      <c r="F74" s="185"/>
      <c r="G74" s="9"/>
      <c r="H74" s="215" t="s">
        <v>496</v>
      </c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6"/>
      <c r="BH74" s="9"/>
      <c r="BI74" s="211" t="s">
        <v>558</v>
      </c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2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</row>
    <row r="75" spans="1:105" s="6" customFormat="1" ht="15">
      <c r="A75" s="185"/>
      <c r="B75" s="185"/>
      <c r="C75" s="185"/>
      <c r="D75" s="185"/>
      <c r="E75" s="185"/>
      <c r="F75" s="185"/>
      <c r="G75" s="9"/>
      <c r="H75" s="215" t="s">
        <v>497</v>
      </c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6"/>
      <c r="BH75" s="9"/>
      <c r="BI75" s="211" t="s">
        <v>558</v>
      </c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2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</row>
    <row r="76" spans="1:105" s="6" customFormat="1" ht="15">
      <c r="A76" s="185"/>
      <c r="B76" s="185"/>
      <c r="C76" s="185"/>
      <c r="D76" s="185"/>
      <c r="E76" s="185"/>
      <c r="F76" s="185"/>
      <c r="G76" s="9"/>
      <c r="H76" s="215" t="s">
        <v>498</v>
      </c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6"/>
      <c r="BH76" s="9"/>
      <c r="BI76" s="211" t="s">
        <v>558</v>
      </c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2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</row>
    <row r="77" spans="1:105" s="6" customFormat="1" ht="15">
      <c r="A77" s="185"/>
      <c r="B77" s="185"/>
      <c r="C77" s="185"/>
      <c r="D77" s="185"/>
      <c r="E77" s="185"/>
      <c r="F77" s="185"/>
      <c r="G77" s="9"/>
      <c r="H77" s="213" t="s">
        <v>499</v>
      </c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4"/>
      <c r="BH77" s="9"/>
      <c r="BI77" s="211" t="s">
        <v>558</v>
      </c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2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</row>
    <row r="78" spans="1:105" s="6" customFormat="1" ht="15">
      <c r="A78" s="185"/>
      <c r="B78" s="185"/>
      <c r="C78" s="185"/>
      <c r="D78" s="185"/>
      <c r="E78" s="185"/>
      <c r="F78" s="185"/>
      <c r="G78" s="9"/>
      <c r="H78" s="213" t="s">
        <v>500</v>
      </c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4"/>
      <c r="BH78" s="9"/>
      <c r="BI78" s="211" t="s">
        <v>558</v>
      </c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2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</row>
    <row r="79" spans="1:105" s="6" customFormat="1" ht="15">
      <c r="A79" s="185"/>
      <c r="B79" s="185"/>
      <c r="C79" s="185"/>
      <c r="D79" s="185"/>
      <c r="E79" s="185"/>
      <c r="F79" s="185"/>
      <c r="G79" s="9"/>
      <c r="H79" s="189" t="s">
        <v>501</v>
      </c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90"/>
      <c r="BH79" s="9"/>
      <c r="BI79" s="211" t="s">
        <v>558</v>
      </c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2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</row>
    <row r="80" spans="1:105" s="6" customFormat="1" ht="15">
      <c r="A80" s="185"/>
      <c r="B80" s="185"/>
      <c r="C80" s="185"/>
      <c r="D80" s="185"/>
      <c r="E80" s="185"/>
      <c r="F80" s="185"/>
      <c r="G80" s="9"/>
      <c r="H80" s="189" t="s">
        <v>502</v>
      </c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90"/>
      <c r="BH80" s="9"/>
      <c r="BI80" s="211" t="s">
        <v>558</v>
      </c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2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</row>
    <row r="81" spans="1:105" s="6" customFormat="1" ht="15">
      <c r="A81" s="185"/>
      <c r="B81" s="185"/>
      <c r="C81" s="185"/>
      <c r="D81" s="185"/>
      <c r="E81" s="185"/>
      <c r="F81" s="185"/>
      <c r="G81" s="9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8"/>
      <c r="BH81" s="9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2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</row>
    <row r="82" spans="1:105" s="6" customFormat="1" ht="15">
      <c r="A82" s="185" t="s">
        <v>543</v>
      </c>
      <c r="B82" s="185"/>
      <c r="C82" s="185"/>
      <c r="D82" s="185"/>
      <c r="E82" s="185"/>
      <c r="F82" s="185"/>
      <c r="G82" s="9"/>
      <c r="H82" s="187" t="s">
        <v>507</v>
      </c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8"/>
      <c r="BH82" s="9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2"/>
      <c r="BV82" s="171">
        <v>6.63</v>
      </c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>
        <v>6.63</v>
      </c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</row>
    <row r="83" spans="1:105" s="6" customFormat="1" ht="15">
      <c r="A83" s="185"/>
      <c r="B83" s="185"/>
      <c r="C83" s="185"/>
      <c r="D83" s="185"/>
      <c r="E83" s="185"/>
      <c r="F83" s="185"/>
      <c r="G83" s="9"/>
      <c r="H83" s="189" t="s">
        <v>490</v>
      </c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90"/>
      <c r="BH83" s="9"/>
      <c r="BI83" s="211" t="s">
        <v>555</v>
      </c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2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</row>
    <row r="84" spans="1:105" s="6" customFormat="1" ht="15">
      <c r="A84" s="185"/>
      <c r="B84" s="185"/>
      <c r="C84" s="185"/>
      <c r="D84" s="185"/>
      <c r="E84" s="185"/>
      <c r="F84" s="185"/>
      <c r="G84" s="9"/>
      <c r="H84" s="189" t="s">
        <v>491</v>
      </c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90"/>
      <c r="BH84" s="9"/>
      <c r="BI84" s="211" t="s">
        <v>555</v>
      </c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2"/>
      <c r="BV84" s="171">
        <v>6.63</v>
      </c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>
        <v>6.63</v>
      </c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</row>
    <row r="85" spans="1:105" s="6" customFormat="1" ht="15">
      <c r="A85" s="185"/>
      <c r="B85" s="185"/>
      <c r="C85" s="185"/>
      <c r="D85" s="185"/>
      <c r="E85" s="185"/>
      <c r="F85" s="185"/>
      <c r="G85" s="9"/>
      <c r="H85" s="189" t="s">
        <v>492</v>
      </c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90"/>
      <c r="BH85" s="9"/>
      <c r="BI85" s="211" t="s">
        <v>555</v>
      </c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2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</row>
    <row r="86" spans="1:105" s="6" customFormat="1" ht="15">
      <c r="A86" s="185"/>
      <c r="B86" s="185"/>
      <c r="C86" s="185"/>
      <c r="D86" s="185"/>
      <c r="E86" s="185"/>
      <c r="F86" s="185"/>
      <c r="G86" s="9"/>
      <c r="H86" s="189" t="s">
        <v>493</v>
      </c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90"/>
      <c r="BH86" s="9"/>
      <c r="BI86" s="211" t="s">
        <v>555</v>
      </c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2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</row>
    <row r="87" spans="1:105" s="6" customFormat="1" ht="15">
      <c r="A87" s="185"/>
      <c r="B87" s="185"/>
      <c r="C87" s="185"/>
      <c r="D87" s="185"/>
      <c r="E87" s="185"/>
      <c r="F87" s="185"/>
      <c r="G87" s="9"/>
      <c r="H87" s="189" t="s">
        <v>494</v>
      </c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90"/>
      <c r="BH87" s="9"/>
      <c r="BI87" s="211" t="s">
        <v>555</v>
      </c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2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</row>
    <row r="88" spans="1:105" s="6" customFormat="1" ht="15">
      <c r="A88" s="185"/>
      <c r="B88" s="185"/>
      <c r="C88" s="185"/>
      <c r="D88" s="185"/>
      <c r="E88" s="185"/>
      <c r="F88" s="185"/>
      <c r="G88" s="9"/>
      <c r="H88" s="215" t="s">
        <v>495</v>
      </c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6"/>
      <c r="BH88" s="9"/>
      <c r="BI88" s="211" t="s">
        <v>555</v>
      </c>
      <c r="BJ88" s="211"/>
      <c r="BK88" s="211"/>
      <c r="BL88" s="211"/>
      <c r="BM88" s="211"/>
      <c r="BN88" s="211"/>
      <c r="BO88" s="211"/>
      <c r="BP88" s="211"/>
      <c r="BQ88" s="211"/>
      <c r="BR88" s="211"/>
      <c r="BS88" s="211"/>
      <c r="BT88" s="211"/>
      <c r="BU88" s="212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</row>
    <row r="89" spans="1:105" s="6" customFormat="1" ht="15">
      <c r="A89" s="185"/>
      <c r="B89" s="185"/>
      <c r="C89" s="185"/>
      <c r="D89" s="185"/>
      <c r="E89" s="185"/>
      <c r="F89" s="185"/>
      <c r="G89" s="9"/>
      <c r="H89" s="215" t="s">
        <v>496</v>
      </c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6"/>
      <c r="BH89" s="9"/>
      <c r="BI89" s="211" t="s">
        <v>555</v>
      </c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2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</row>
    <row r="90" spans="1:105" s="6" customFormat="1" ht="15">
      <c r="A90" s="185"/>
      <c r="B90" s="185"/>
      <c r="C90" s="185"/>
      <c r="D90" s="185"/>
      <c r="E90" s="185"/>
      <c r="F90" s="185"/>
      <c r="G90" s="9"/>
      <c r="H90" s="215" t="s">
        <v>497</v>
      </c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6"/>
      <c r="BH90" s="9"/>
      <c r="BI90" s="211" t="s">
        <v>555</v>
      </c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  <c r="BU90" s="212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</row>
    <row r="91" spans="1:105" s="6" customFormat="1" ht="15">
      <c r="A91" s="185"/>
      <c r="B91" s="185"/>
      <c r="C91" s="185"/>
      <c r="D91" s="185"/>
      <c r="E91" s="185"/>
      <c r="F91" s="185"/>
      <c r="G91" s="9"/>
      <c r="H91" s="215" t="s">
        <v>498</v>
      </c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6"/>
      <c r="BH91" s="9"/>
      <c r="BI91" s="211" t="s">
        <v>555</v>
      </c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  <c r="BU91" s="212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</row>
    <row r="92" spans="1:105" s="6" customFormat="1" ht="15">
      <c r="A92" s="185"/>
      <c r="B92" s="185"/>
      <c r="C92" s="185"/>
      <c r="D92" s="185"/>
      <c r="E92" s="185"/>
      <c r="F92" s="185"/>
      <c r="G92" s="9"/>
      <c r="H92" s="213" t="s">
        <v>499</v>
      </c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4"/>
      <c r="BH92" s="9"/>
      <c r="BI92" s="211" t="s">
        <v>555</v>
      </c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  <c r="BU92" s="212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</row>
    <row r="93" spans="1:105" s="6" customFormat="1" ht="15">
      <c r="A93" s="185"/>
      <c r="B93" s="185"/>
      <c r="C93" s="185"/>
      <c r="D93" s="185"/>
      <c r="E93" s="185"/>
      <c r="F93" s="185"/>
      <c r="G93" s="9"/>
      <c r="H93" s="213" t="s">
        <v>500</v>
      </c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4"/>
      <c r="BH93" s="9"/>
      <c r="BI93" s="211" t="s">
        <v>555</v>
      </c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  <c r="BU93" s="212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</row>
    <row r="94" spans="1:105" s="6" customFormat="1" ht="15">
      <c r="A94" s="185"/>
      <c r="B94" s="185"/>
      <c r="C94" s="185"/>
      <c r="D94" s="185"/>
      <c r="E94" s="185"/>
      <c r="F94" s="185"/>
      <c r="G94" s="9"/>
      <c r="H94" s="189" t="s">
        <v>501</v>
      </c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90"/>
      <c r="BH94" s="9"/>
      <c r="BI94" s="211" t="s">
        <v>555</v>
      </c>
      <c r="BJ94" s="211"/>
      <c r="BK94" s="211"/>
      <c r="BL94" s="211"/>
      <c r="BM94" s="211"/>
      <c r="BN94" s="211"/>
      <c r="BO94" s="211"/>
      <c r="BP94" s="211"/>
      <c r="BQ94" s="211"/>
      <c r="BR94" s="211"/>
      <c r="BS94" s="211"/>
      <c r="BT94" s="211"/>
      <c r="BU94" s="212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</row>
    <row r="95" spans="1:105" s="6" customFormat="1" ht="15">
      <c r="A95" s="185"/>
      <c r="B95" s="185"/>
      <c r="C95" s="185"/>
      <c r="D95" s="185"/>
      <c r="E95" s="185"/>
      <c r="F95" s="185"/>
      <c r="G95" s="9"/>
      <c r="H95" s="189" t="s">
        <v>502</v>
      </c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90"/>
      <c r="BH95" s="9"/>
      <c r="BI95" s="211" t="s">
        <v>555</v>
      </c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2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</row>
    <row r="96" spans="1:105" s="6" customFormat="1" ht="15">
      <c r="A96" s="185"/>
      <c r="B96" s="185"/>
      <c r="C96" s="185"/>
      <c r="D96" s="185"/>
      <c r="E96" s="185"/>
      <c r="F96" s="185"/>
      <c r="G96" s="9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8"/>
      <c r="BH96" s="9"/>
      <c r="BI96" s="211"/>
      <c r="BJ96" s="211"/>
      <c r="BK96" s="211"/>
      <c r="BL96" s="211"/>
      <c r="BM96" s="211"/>
      <c r="BN96" s="211"/>
      <c r="BO96" s="211"/>
      <c r="BP96" s="211"/>
      <c r="BQ96" s="211"/>
      <c r="BR96" s="211"/>
      <c r="BS96" s="211"/>
      <c r="BT96" s="211"/>
      <c r="BU96" s="212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</row>
    <row r="97" spans="1:105" s="6" customFormat="1" ht="15">
      <c r="A97" s="185" t="s">
        <v>544</v>
      </c>
      <c r="B97" s="185"/>
      <c r="C97" s="185"/>
      <c r="D97" s="185"/>
      <c r="E97" s="185"/>
      <c r="F97" s="185"/>
      <c r="G97" s="9"/>
      <c r="H97" s="187" t="s">
        <v>508</v>
      </c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8"/>
      <c r="BH97" s="9"/>
      <c r="BI97" s="211" t="s">
        <v>558</v>
      </c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2"/>
      <c r="BV97" s="171">
        <v>2117.36</v>
      </c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>
        <v>2117.36</v>
      </c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</row>
    <row r="98" spans="1:105" s="6" customFormat="1" ht="15">
      <c r="A98" s="185"/>
      <c r="B98" s="185"/>
      <c r="C98" s="185"/>
      <c r="D98" s="185"/>
      <c r="E98" s="185"/>
      <c r="F98" s="185"/>
      <c r="G98" s="9"/>
      <c r="H98" s="189" t="s">
        <v>490</v>
      </c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90"/>
      <c r="BH98" s="9"/>
      <c r="BI98" s="211" t="s">
        <v>558</v>
      </c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2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</row>
    <row r="99" spans="1:105" s="6" customFormat="1" ht="15">
      <c r="A99" s="185"/>
      <c r="B99" s="185"/>
      <c r="C99" s="185"/>
      <c r="D99" s="185"/>
      <c r="E99" s="185"/>
      <c r="F99" s="185"/>
      <c r="G99" s="9"/>
      <c r="H99" s="189" t="s">
        <v>491</v>
      </c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90"/>
      <c r="BH99" s="9"/>
      <c r="BI99" s="211" t="s">
        <v>558</v>
      </c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2"/>
      <c r="BV99" s="171">
        <v>2117.36</v>
      </c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>
        <v>2117.36</v>
      </c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</row>
    <row r="100" spans="1:105" s="6" customFormat="1" ht="15">
      <c r="A100" s="185"/>
      <c r="B100" s="185"/>
      <c r="C100" s="185"/>
      <c r="D100" s="185"/>
      <c r="E100" s="185"/>
      <c r="F100" s="185"/>
      <c r="G100" s="9"/>
      <c r="H100" s="189" t="s">
        <v>492</v>
      </c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90"/>
      <c r="BH100" s="9"/>
      <c r="BI100" s="211" t="s">
        <v>558</v>
      </c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2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</row>
    <row r="101" spans="1:105" s="6" customFormat="1" ht="15">
      <c r="A101" s="185"/>
      <c r="B101" s="185"/>
      <c r="C101" s="185"/>
      <c r="D101" s="185"/>
      <c r="E101" s="185"/>
      <c r="F101" s="185"/>
      <c r="G101" s="9"/>
      <c r="H101" s="189" t="s">
        <v>493</v>
      </c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90"/>
      <c r="BH101" s="9"/>
      <c r="BI101" s="211" t="s">
        <v>558</v>
      </c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2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</row>
    <row r="102" spans="1:105" s="6" customFormat="1" ht="15">
      <c r="A102" s="185"/>
      <c r="B102" s="185"/>
      <c r="C102" s="185"/>
      <c r="D102" s="185"/>
      <c r="E102" s="185"/>
      <c r="F102" s="185"/>
      <c r="G102" s="9"/>
      <c r="H102" s="189" t="s">
        <v>494</v>
      </c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90"/>
      <c r="BH102" s="9"/>
      <c r="BI102" s="211" t="s">
        <v>558</v>
      </c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2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</row>
    <row r="103" spans="1:105" s="6" customFormat="1" ht="15">
      <c r="A103" s="185"/>
      <c r="B103" s="185"/>
      <c r="C103" s="185"/>
      <c r="D103" s="185"/>
      <c r="E103" s="185"/>
      <c r="F103" s="185"/>
      <c r="G103" s="9"/>
      <c r="H103" s="215" t="s">
        <v>495</v>
      </c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6"/>
      <c r="BH103" s="9"/>
      <c r="BI103" s="211" t="s">
        <v>558</v>
      </c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2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</row>
    <row r="104" spans="1:105" s="6" customFormat="1" ht="15">
      <c r="A104" s="185"/>
      <c r="B104" s="185"/>
      <c r="C104" s="185"/>
      <c r="D104" s="185"/>
      <c r="E104" s="185"/>
      <c r="F104" s="185"/>
      <c r="G104" s="9"/>
      <c r="H104" s="215" t="s">
        <v>496</v>
      </c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6"/>
      <c r="BH104" s="9"/>
      <c r="BI104" s="211" t="s">
        <v>558</v>
      </c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2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</row>
    <row r="105" spans="1:105" s="6" customFormat="1" ht="15">
      <c r="A105" s="185"/>
      <c r="B105" s="185"/>
      <c r="C105" s="185"/>
      <c r="D105" s="185"/>
      <c r="E105" s="185"/>
      <c r="F105" s="185"/>
      <c r="G105" s="9"/>
      <c r="H105" s="215" t="s">
        <v>497</v>
      </c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6"/>
      <c r="BH105" s="9"/>
      <c r="BI105" s="211" t="s">
        <v>558</v>
      </c>
      <c r="BJ105" s="211"/>
      <c r="BK105" s="211"/>
      <c r="BL105" s="211"/>
      <c r="BM105" s="211"/>
      <c r="BN105" s="211"/>
      <c r="BO105" s="211"/>
      <c r="BP105" s="211"/>
      <c r="BQ105" s="211"/>
      <c r="BR105" s="211"/>
      <c r="BS105" s="211"/>
      <c r="BT105" s="211"/>
      <c r="BU105" s="212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</row>
    <row r="106" spans="1:105" s="6" customFormat="1" ht="15">
      <c r="A106" s="185"/>
      <c r="B106" s="185"/>
      <c r="C106" s="185"/>
      <c r="D106" s="185"/>
      <c r="E106" s="185"/>
      <c r="F106" s="185"/>
      <c r="G106" s="9"/>
      <c r="H106" s="215" t="s">
        <v>498</v>
      </c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6"/>
      <c r="BH106" s="9"/>
      <c r="BI106" s="211" t="s">
        <v>558</v>
      </c>
      <c r="BJ106" s="211"/>
      <c r="BK106" s="211"/>
      <c r="BL106" s="211"/>
      <c r="BM106" s="211"/>
      <c r="BN106" s="211"/>
      <c r="BO106" s="211"/>
      <c r="BP106" s="211"/>
      <c r="BQ106" s="211"/>
      <c r="BR106" s="211"/>
      <c r="BS106" s="211"/>
      <c r="BT106" s="211"/>
      <c r="BU106" s="212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</row>
    <row r="107" spans="1:105" s="6" customFormat="1" ht="15">
      <c r="A107" s="185"/>
      <c r="B107" s="185"/>
      <c r="C107" s="185"/>
      <c r="D107" s="185"/>
      <c r="E107" s="185"/>
      <c r="F107" s="185"/>
      <c r="G107" s="9"/>
      <c r="H107" s="213" t="s">
        <v>499</v>
      </c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4"/>
      <c r="BH107" s="9"/>
      <c r="BI107" s="211" t="s">
        <v>558</v>
      </c>
      <c r="BJ107" s="211"/>
      <c r="BK107" s="211"/>
      <c r="BL107" s="211"/>
      <c r="BM107" s="211"/>
      <c r="BN107" s="211"/>
      <c r="BO107" s="211"/>
      <c r="BP107" s="211"/>
      <c r="BQ107" s="211"/>
      <c r="BR107" s="211"/>
      <c r="BS107" s="211"/>
      <c r="BT107" s="211"/>
      <c r="BU107" s="212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</row>
    <row r="108" spans="1:105" s="6" customFormat="1" ht="15">
      <c r="A108" s="185"/>
      <c r="B108" s="185"/>
      <c r="C108" s="185"/>
      <c r="D108" s="185"/>
      <c r="E108" s="185"/>
      <c r="F108" s="185"/>
      <c r="G108" s="9"/>
      <c r="H108" s="213" t="s">
        <v>500</v>
      </c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4"/>
      <c r="BH108" s="9"/>
      <c r="BI108" s="211" t="s">
        <v>558</v>
      </c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1"/>
      <c r="BT108" s="211"/>
      <c r="BU108" s="212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</row>
    <row r="109" spans="1:105" s="6" customFormat="1" ht="15">
      <c r="A109" s="185"/>
      <c r="B109" s="185"/>
      <c r="C109" s="185"/>
      <c r="D109" s="185"/>
      <c r="E109" s="185"/>
      <c r="F109" s="185"/>
      <c r="G109" s="9"/>
      <c r="H109" s="189" t="s">
        <v>501</v>
      </c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90"/>
      <c r="BH109" s="9"/>
      <c r="BI109" s="211" t="s">
        <v>558</v>
      </c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2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</row>
    <row r="110" spans="1:105" s="6" customFormat="1" ht="15">
      <c r="A110" s="185"/>
      <c r="B110" s="185"/>
      <c r="C110" s="185"/>
      <c r="D110" s="185"/>
      <c r="E110" s="185"/>
      <c r="F110" s="185"/>
      <c r="G110" s="9"/>
      <c r="H110" s="189" t="s">
        <v>502</v>
      </c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90"/>
      <c r="BH110" s="9"/>
      <c r="BI110" s="211" t="s">
        <v>558</v>
      </c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2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</row>
    <row r="111" spans="1:105" s="6" customFormat="1" ht="15">
      <c r="A111" s="185" t="s">
        <v>509</v>
      </c>
      <c r="B111" s="185"/>
      <c r="C111" s="185"/>
      <c r="D111" s="185"/>
      <c r="E111" s="185"/>
      <c r="F111" s="185"/>
      <c r="G111" s="9"/>
      <c r="H111" s="209" t="s">
        <v>482</v>
      </c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10"/>
      <c r="BH111" s="9"/>
      <c r="BI111" s="211" t="s">
        <v>558</v>
      </c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1"/>
      <c r="BT111" s="211"/>
      <c r="BU111" s="212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</row>
    <row r="112" spans="1:105" s="6" customFormat="1" ht="15">
      <c r="A112" s="185" t="s">
        <v>510</v>
      </c>
      <c r="B112" s="185"/>
      <c r="C112" s="185"/>
      <c r="D112" s="185"/>
      <c r="E112" s="185"/>
      <c r="F112" s="185"/>
      <c r="G112" s="9"/>
      <c r="H112" s="209" t="s">
        <v>483</v>
      </c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10"/>
      <c r="BH112" s="9"/>
      <c r="BI112" s="211" t="s">
        <v>558</v>
      </c>
      <c r="BJ112" s="211"/>
      <c r="BK112" s="211"/>
      <c r="BL112" s="211"/>
      <c r="BM112" s="211"/>
      <c r="BN112" s="211"/>
      <c r="BO112" s="211"/>
      <c r="BP112" s="211"/>
      <c r="BQ112" s="211"/>
      <c r="BR112" s="211"/>
      <c r="BS112" s="211"/>
      <c r="BT112" s="211"/>
      <c r="BU112" s="212"/>
      <c r="BV112" s="171">
        <v>2117.36</v>
      </c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>
        <v>2117.36</v>
      </c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</row>
    <row r="113" spans="1:105" s="6" customFormat="1" ht="15">
      <c r="A113" s="185" t="s">
        <v>511</v>
      </c>
      <c r="B113" s="185"/>
      <c r="C113" s="185"/>
      <c r="D113" s="185"/>
      <c r="E113" s="185"/>
      <c r="F113" s="185"/>
      <c r="G113" s="9"/>
      <c r="H113" s="209" t="s">
        <v>484</v>
      </c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10"/>
      <c r="BH113" s="9"/>
      <c r="BI113" s="211" t="s">
        <v>558</v>
      </c>
      <c r="BJ113" s="211"/>
      <c r="BK113" s="211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2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</row>
    <row r="114" spans="1:105" s="6" customFormat="1" ht="15">
      <c r="A114" s="185" t="s">
        <v>512</v>
      </c>
      <c r="B114" s="185"/>
      <c r="C114" s="185"/>
      <c r="D114" s="185"/>
      <c r="E114" s="185"/>
      <c r="F114" s="185"/>
      <c r="G114" s="9"/>
      <c r="H114" s="209" t="s">
        <v>485</v>
      </c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10"/>
      <c r="BH114" s="9"/>
      <c r="BI114" s="211" t="s">
        <v>558</v>
      </c>
      <c r="BJ114" s="211"/>
      <c r="BK114" s="211"/>
      <c r="BL114" s="211"/>
      <c r="BM114" s="211"/>
      <c r="BN114" s="211"/>
      <c r="BO114" s="211"/>
      <c r="BP114" s="211"/>
      <c r="BQ114" s="211"/>
      <c r="BR114" s="211"/>
      <c r="BS114" s="211"/>
      <c r="BT114" s="211"/>
      <c r="BU114" s="212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</row>
    <row r="115" spans="1:105" ht="15">
      <c r="A115" s="208" t="s">
        <v>927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</row>
    <row r="116" spans="1:105" ht="15">
      <c r="A116" s="208" t="s">
        <v>928</v>
      </c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178"/>
      <c r="CX116" s="178"/>
      <c r="CY116" s="178"/>
      <c r="CZ116" s="178"/>
      <c r="DA116" s="178"/>
    </row>
    <row r="117" spans="4:105" s="6" customFormat="1" ht="58.5" customHeight="1">
      <c r="D117" s="6" t="s">
        <v>551</v>
      </c>
      <c r="G117" s="174" t="s">
        <v>486</v>
      </c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BG117" s="174"/>
      <c r="BH117" s="174"/>
      <c r="BI117" s="174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  <c r="BW117" s="174"/>
      <c r="BX117" s="174"/>
      <c r="BY117" s="174"/>
      <c r="BZ117" s="174"/>
      <c r="CA117" s="174"/>
      <c r="CB117" s="174"/>
      <c r="CC117" s="174"/>
      <c r="CD117" s="174"/>
      <c r="CE117" s="174"/>
      <c r="CF117" s="174"/>
      <c r="CG117" s="174"/>
      <c r="CH117" s="174"/>
      <c r="CI117" s="174"/>
      <c r="CJ117" s="174"/>
      <c r="CK117" s="174"/>
      <c r="CL117" s="174"/>
      <c r="CM117" s="174"/>
      <c r="CN117" s="174"/>
      <c r="CO117" s="174"/>
      <c r="CP117" s="174"/>
      <c r="CQ117" s="174"/>
      <c r="CR117" s="174"/>
      <c r="CS117" s="174"/>
      <c r="CT117" s="174"/>
      <c r="CU117" s="174"/>
      <c r="CV117" s="174"/>
      <c r="CW117" s="174"/>
      <c r="CX117" s="174"/>
      <c r="CY117" s="174"/>
      <c r="CZ117" s="174"/>
      <c r="DA117" s="174"/>
    </row>
    <row r="118" spans="4:105" s="6" customFormat="1" ht="58.5" customHeight="1">
      <c r="D118" s="6" t="s">
        <v>33</v>
      </c>
      <c r="G118" s="174" t="s">
        <v>513</v>
      </c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/>
      <c r="BZ118" s="174"/>
      <c r="CA118" s="174"/>
      <c r="CB118" s="174"/>
      <c r="CC118" s="174"/>
      <c r="CD118" s="174"/>
      <c r="CE118" s="174"/>
      <c r="CF118" s="174"/>
      <c r="CG118" s="174"/>
      <c r="CH118" s="174"/>
      <c r="CI118" s="174"/>
      <c r="CJ118" s="174"/>
      <c r="CK118" s="174"/>
      <c r="CL118" s="174"/>
      <c r="CM118" s="174"/>
      <c r="CN118" s="174"/>
      <c r="CO118" s="174"/>
      <c r="CP118" s="174"/>
      <c r="CQ118" s="174"/>
      <c r="CR118" s="174"/>
      <c r="CS118" s="174"/>
      <c r="CT118" s="174"/>
      <c r="CU118" s="174"/>
      <c r="CV118" s="174"/>
      <c r="CW118" s="174"/>
      <c r="CX118" s="174"/>
      <c r="CY118" s="174"/>
      <c r="CZ118" s="174"/>
      <c r="DA118" s="174"/>
    </row>
    <row r="119" ht="3" customHeight="1"/>
  </sheetData>
  <sheetProtection/>
  <mergeCells count="555">
    <mergeCell ref="A3:DA3"/>
    <mergeCell ref="A5:F5"/>
    <mergeCell ref="G5:BG5"/>
    <mergeCell ref="BH5:BU5"/>
    <mergeCell ref="BV5:CK5"/>
    <mergeCell ref="CL5:DA5"/>
    <mergeCell ref="CL6:DA6"/>
    <mergeCell ref="A7:F7"/>
    <mergeCell ref="H7:BG7"/>
    <mergeCell ref="BI7:BU7"/>
    <mergeCell ref="BV7:CK7"/>
    <mergeCell ref="CL7:DA7"/>
    <mergeCell ref="A6:F6"/>
    <mergeCell ref="G6:BG6"/>
    <mergeCell ref="BH6:BU6"/>
    <mergeCell ref="BV6:CK6"/>
    <mergeCell ref="CL8:DA8"/>
    <mergeCell ref="A9:F9"/>
    <mergeCell ref="H9:BG9"/>
    <mergeCell ref="BI9:BU9"/>
    <mergeCell ref="BV9:CK9"/>
    <mergeCell ref="CL9:DA9"/>
    <mergeCell ref="A8:F8"/>
    <mergeCell ref="H8:BG8"/>
    <mergeCell ref="BI8:BU8"/>
    <mergeCell ref="BV8:CK8"/>
    <mergeCell ref="CL10:DA10"/>
    <mergeCell ref="A11:F11"/>
    <mergeCell ref="H11:BG11"/>
    <mergeCell ref="BI11:BU11"/>
    <mergeCell ref="BV11:CK11"/>
    <mergeCell ref="CL11:DA11"/>
    <mergeCell ref="A10:F10"/>
    <mergeCell ref="H10:BG10"/>
    <mergeCell ref="BI10:BU10"/>
    <mergeCell ref="BV10:CK10"/>
    <mergeCell ref="CL12:DA12"/>
    <mergeCell ref="A13:F13"/>
    <mergeCell ref="H13:BG13"/>
    <mergeCell ref="BI13:BU13"/>
    <mergeCell ref="BV13:CK13"/>
    <mergeCell ref="CL13:DA13"/>
    <mergeCell ref="A12:F12"/>
    <mergeCell ref="H12:BG12"/>
    <mergeCell ref="BI12:BU12"/>
    <mergeCell ref="BV12:CK12"/>
    <mergeCell ref="CL14:DA14"/>
    <mergeCell ref="A15:F15"/>
    <mergeCell ref="H15:BG15"/>
    <mergeCell ref="BI15:BU15"/>
    <mergeCell ref="BV15:CK15"/>
    <mergeCell ref="CL15:DA15"/>
    <mergeCell ref="A14:F14"/>
    <mergeCell ref="H14:BG14"/>
    <mergeCell ref="BI14:BU14"/>
    <mergeCell ref="BV14:CK14"/>
    <mergeCell ref="CL16:DA16"/>
    <mergeCell ref="A17:F17"/>
    <mergeCell ref="H17:BG17"/>
    <mergeCell ref="BI17:BU17"/>
    <mergeCell ref="BV17:CK17"/>
    <mergeCell ref="CL17:DA17"/>
    <mergeCell ref="A16:F16"/>
    <mergeCell ref="H16:BG16"/>
    <mergeCell ref="BI16:BU16"/>
    <mergeCell ref="BV16:CK16"/>
    <mergeCell ref="CL18:DA18"/>
    <mergeCell ref="A19:F19"/>
    <mergeCell ref="H19:BG19"/>
    <mergeCell ref="BI19:BU19"/>
    <mergeCell ref="BV19:CK19"/>
    <mergeCell ref="CL19:DA19"/>
    <mergeCell ref="A18:F18"/>
    <mergeCell ref="H18:BG18"/>
    <mergeCell ref="BI18:BU18"/>
    <mergeCell ref="BV18:CK18"/>
    <mergeCell ref="CL20:DA20"/>
    <mergeCell ref="A21:F21"/>
    <mergeCell ref="H21:BG21"/>
    <mergeCell ref="BI21:BU21"/>
    <mergeCell ref="BV21:CK21"/>
    <mergeCell ref="CL21:DA21"/>
    <mergeCell ref="A20:F20"/>
    <mergeCell ref="H20:BG20"/>
    <mergeCell ref="BI20:BU20"/>
    <mergeCell ref="BV20:CK20"/>
    <mergeCell ref="CL22:DA22"/>
    <mergeCell ref="A23:F23"/>
    <mergeCell ref="H23:BG23"/>
    <mergeCell ref="BI23:BU23"/>
    <mergeCell ref="BV23:CK23"/>
    <mergeCell ref="CL23:DA23"/>
    <mergeCell ref="A22:F22"/>
    <mergeCell ref="H22:BG22"/>
    <mergeCell ref="BI22:BU22"/>
    <mergeCell ref="BV22:CK22"/>
    <mergeCell ref="CL24:DA24"/>
    <mergeCell ref="A25:F25"/>
    <mergeCell ref="H25:BG25"/>
    <mergeCell ref="BI25:BU25"/>
    <mergeCell ref="BV25:CK25"/>
    <mergeCell ref="CL25:DA25"/>
    <mergeCell ref="A24:F24"/>
    <mergeCell ref="H24:BG24"/>
    <mergeCell ref="BI24:BU24"/>
    <mergeCell ref="BV24:CK24"/>
    <mergeCell ref="CL26:DA26"/>
    <mergeCell ref="A27:F27"/>
    <mergeCell ref="H27:BG27"/>
    <mergeCell ref="BI27:BU27"/>
    <mergeCell ref="BV27:CK27"/>
    <mergeCell ref="CL27:DA27"/>
    <mergeCell ref="A26:F26"/>
    <mergeCell ref="H26:BG26"/>
    <mergeCell ref="BI26:BU26"/>
    <mergeCell ref="BV26:CK26"/>
    <mergeCell ref="CL28:DA28"/>
    <mergeCell ref="A29:F29"/>
    <mergeCell ref="H29:BG29"/>
    <mergeCell ref="BI29:BU29"/>
    <mergeCell ref="BV29:CK29"/>
    <mergeCell ref="CL29:DA29"/>
    <mergeCell ref="A28:F28"/>
    <mergeCell ref="H28:BG28"/>
    <mergeCell ref="BI28:BU28"/>
    <mergeCell ref="BV28:CK28"/>
    <mergeCell ref="CL30:DA30"/>
    <mergeCell ref="A31:F31"/>
    <mergeCell ref="H31:BG31"/>
    <mergeCell ref="BI31:BU31"/>
    <mergeCell ref="BV31:CK31"/>
    <mergeCell ref="CL31:DA31"/>
    <mergeCell ref="A30:F30"/>
    <mergeCell ref="H30:BG30"/>
    <mergeCell ref="BI30:BU30"/>
    <mergeCell ref="BV30:CK30"/>
    <mergeCell ref="CL32:DA32"/>
    <mergeCell ref="A33:F33"/>
    <mergeCell ref="H33:BG33"/>
    <mergeCell ref="BI33:BU33"/>
    <mergeCell ref="BV33:CK33"/>
    <mergeCell ref="CL33:DA33"/>
    <mergeCell ref="A32:F32"/>
    <mergeCell ref="H32:BG32"/>
    <mergeCell ref="BI32:BU32"/>
    <mergeCell ref="BV32:CK32"/>
    <mergeCell ref="CL34:DA34"/>
    <mergeCell ref="A35:F35"/>
    <mergeCell ref="H35:BG35"/>
    <mergeCell ref="BI35:BU35"/>
    <mergeCell ref="BV35:CK35"/>
    <mergeCell ref="CL35:DA35"/>
    <mergeCell ref="A34:F34"/>
    <mergeCell ref="H34:BG34"/>
    <mergeCell ref="BI34:BU34"/>
    <mergeCell ref="BV34:CK34"/>
    <mergeCell ref="CL36:DA36"/>
    <mergeCell ref="A37:F37"/>
    <mergeCell ref="H37:BG37"/>
    <mergeCell ref="BI37:BU37"/>
    <mergeCell ref="BV37:CK37"/>
    <mergeCell ref="CL37:DA37"/>
    <mergeCell ref="A36:F36"/>
    <mergeCell ref="H36:BG36"/>
    <mergeCell ref="BI36:BU36"/>
    <mergeCell ref="BV36:CK36"/>
    <mergeCell ref="CL38:DA38"/>
    <mergeCell ref="A39:F39"/>
    <mergeCell ref="H39:BG39"/>
    <mergeCell ref="BI39:BU39"/>
    <mergeCell ref="BV39:CK39"/>
    <mergeCell ref="CL39:DA39"/>
    <mergeCell ref="A38:F38"/>
    <mergeCell ref="H38:BG38"/>
    <mergeCell ref="BI38:BU38"/>
    <mergeCell ref="BV38:CK38"/>
    <mergeCell ref="CL40:DA40"/>
    <mergeCell ref="A41:F41"/>
    <mergeCell ref="H41:BG41"/>
    <mergeCell ref="BI41:BU41"/>
    <mergeCell ref="BV41:CK41"/>
    <mergeCell ref="CL41:DA41"/>
    <mergeCell ref="A40:F40"/>
    <mergeCell ref="H40:BG40"/>
    <mergeCell ref="BI40:BU40"/>
    <mergeCell ref="BV40:CK40"/>
    <mergeCell ref="CL42:DA42"/>
    <mergeCell ref="A43:F43"/>
    <mergeCell ref="H43:BG43"/>
    <mergeCell ref="BI43:BU43"/>
    <mergeCell ref="BV43:CK43"/>
    <mergeCell ref="CL43:DA43"/>
    <mergeCell ref="A42:F42"/>
    <mergeCell ref="H42:BG42"/>
    <mergeCell ref="BI42:BU42"/>
    <mergeCell ref="BV42:CK42"/>
    <mergeCell ref="CL44:DA44"/>
    <mergeCell ref="A45:F45"/>
    <mergeCell ref="H45:BG45"/>
    <mergeCell ref="BI45:BU45"/>
    <mergeCell ref="BV45:CK45"/>
    <mergeCell ref="CL45:DA45"/>
    <mergeCell ref="A44:F44"/>
    <mergeCell ref="H44:BG44"/>
    <mergeCell ref="BI44:BU44"/>
    <mergeCell ref="BV44:CK44"/>
    <mergeCell ref="CL46:DA46"/>
    <mergeCell ref="A47:F47"/>
    <mergeCell ref="H47:BG47"/>
    <mergeCell ref="BI47:BU47"/>
    <mergeCell ref="BV47:CK47"/>
    <mergeCell ref="CL47:DA47"/>
    <mergeCell ref="A46:F46"/>
    <mergeCell ref="H46:BG46"/>
    <mergeCell ref="BI46:BU46"/>
    <mergeCell ref="BV46:CK46"/>
    <mergeCell ref="CL48:DA48"/>
    <mergeCell ref="A49:F49"/>
    <mergeCell ref="H49:BG49"/>
    <mergeCell ref="BI49:BU49"/>
    <mergeCell ref="BV49:CK49"/>
    <mergeCell ref="CL49:DA49"/>
    <mergeCell ref="A48:F48"/>
    <mergeCell ref="H48:BG48"/>
    <mergeCell ref="BI48:BU48"/>
    <mergeCell ref="BV48:CK48"/>
    <mergeCell ref="CL50:DA50"/>
    <mergeCell ref="A51:F51"/>
    <mergeCell ref="H51:BG51"/>
    <mergeCell ref="BI51:BU51"/>
    <mergeCell ref="BV51:CK51"/>
    <mergeCell ref="CL51:DA51"/>
    <mergeCell ref="A50:F50"/>
    <mergeCell ref="H50:BG50"/>
    <mergeCell ref="BI50:BU50"/>
    <mergeCell ref="BV50:CK50"/>
    <mergeCell ref="CL52:DA52"/>
    <mergeCell ref="A53:F53"/>
    <mergeCell ref="H53:BG53"/>
    <mergeCell ref="BI53:BU53"/>
    <mergeCell ref="BV53:CK53"/>
    <mergeCell ref="CL53:DA53"/>
    <mergeCell ref="A52:F52"/>
    <mergeCell ref="H52:BG52"/>
    <mergeCell ref="BI52:BU52"/>
    <mergeCell ref="BV52:CK52"/>
    <mergeCell ref="CL54:DA54"/>
    <mergeCell ref="A55:F55"/>
    <mergeCell ref="H55:BG55"/>
    <mergeCell ref="BI55:BU55"/>
    <mergeCell ref="BV55:CK55"/>
    <mergeCell ref="CL55:DA55"/>
    <mergeCell ref="A54:F54"/>
    <mergeCell ref="H54:BG54"/>
    <mergeCell ref="BI54:BU54"/>
    <mergeCell ref="BV54:CK54"/>
    <mergeCell ref="CL56:DA56"/>
    <mergeCell ref="A57:F57"/>
    <mergeCell ref="H57:BG57"/>
    <mergeCell ref="BI57:BU57"/>
    <mergeCell ref="BV57:CK57"/>
    <mergeCell ref="CL57:DA57"/>
    <mergeCell ref="A56:F56"/>
    <mergeCell ref="H56:BG56"/>
    <mergeCell ref="BI56:BU56"/>
    <mergeCell ref="BV56:CK56"/>
    <mergeCell ref="CL58:DA58"/>
    <mergeCell ref="A59:F59"/>
    <mergeCell ref="H59:BG59"/>
    <mergeCell ref="BI59:BU59"/>
    <mergeCell ref="BV59:CK59"/>
    <mergeCell ref="CL59:DA59"/>
    <mergeCell ref="A58:F58"/>
    <mergeCell ref="H58:BG58"/>
    <mergeCell ref="BI58:BU58"/>
    <mergeCell ref="BV58:CK58"/>
    <mergeCell ref="CL60:DA60"/>
    <mergeCell ref="A61:F61"/>
    <mergeCell ref="H61:BG61"/>
    <mergeCell ref="BI61:BU61"/>
    <mergeCell ref="BV61:CK61"/>
    <mergeCell ref="CL61:DA61"/>
    <mergeCell ref="A60:F60"/>
    <mergeCell ref="H60:BG60"/>
    <mergeCell ref="BI60:BU60"/>
    <mergeCell ref="BV60:CK60"/>
    <mergeCell ref="CL62:DA62"/>
    <mergeCell ref="A63:F63"/>
    <mergeCell ref="H63:BG63"/>
    <mergeCell ref="BI63:BU63"/>
    <mergeCell ref="BV63:CK63"/>
    <mergeCell ref="CL63:DA63"/>
    <mergeCell ref="A62:F62"/>
    <mergeCell ref="H62:BG62"/>
    <mergeCell ref="BI62:BU62"/>
    <mergeCell ref="BV62:CK62"/>
    <mergeCell ref="CL64:DA64"/>
    <mergeCell ref="A65:F65"/>
    <mergeCell ref="H65:BG65"/>
    <mergeCell ref="BI65:BU65"/>
    <mergeCell ref="BV65:CK65"/>
    <mergeCell ref="CL65:DA65"/>
    <mergeCell ref="A64:F64"/>
    <mergeCell ref="H64:BG64"/>
    <mergeCell ref="BI64:BU64"/>
    <mergeCell ref="BV64:CK64"/>
    <mergeCell ref="CL66:DA66"/>
    <mergeCell ref="A67:F67"/>
    <mergeCell ref="H67:BG67"/>
    <mergeCell ref="BI67:BU67"/>
    <mergeCell ref="BV67:CK67"/>
    <mergeCell ref="CL67:DA67"/>
    <mergeCell ref="A66:F66"/>
    <mergeCell ref="H66:BG66"/>
    <mergeCell ref="BI66:BU66"/>
    <mergeCell ref="BV66:CK66"/>
    <mergeCell ref="CL68:DA68"/>
    <mergeCell ref="A69:F69"/>
    <mergeCell ref="H69:BG69"/>
    <mergeCell ref="BI69:BU69"/>
    <mergeCell ref="BV69:CK69"/>
    <mergeCell ref="CL69:DA69"/>
    <mergeCell ref="A68:F68"/>
    <mergeCell ref="H68:BG68"/>
    <mergeCell ref="BI68:BU68"/>
    <mergeCell ref="BV68:CK68"/>
    <mergeCell ref="CL70:DA70"/>
    <mergeCell ref="A71:F71"/>
    <mergeCell ref="H71:BG71"/>
    <mergeCell ref="BI71:BU71"/>
    <mergeCell ref="BV71:CK71"/>
    <mergeCell ref="CL71:DA71"/>
    <mergeCell ref="A70:F70"/>
    <mergeCell ref="H70:BG70"/>
    <mergeCell ref="BI70:BU70"/>
    <mergeCell ref="BV70:CK70"/>
    <mergeCell ref="CL72:DA72"/>
    <mergeCell ref="A73:F73"/>
    <mergeCell ref="H73:BG73"/>
    <mergeCell ref="BI73:BU73"/>
    <mergeCell ref="BV73:CK73"/>
    <mergeCell ref="CL73:DA73"/>
    <mergeCell ref="A72:F72"/>
    <mergeCell ref="H72:BG72"/>
    <mergeCell ref="BI72:BU72"/>
    <mergeCell ref="BV72:CK72"/>
    <mergeCell ref="CL74:DA74"/>
    <mergeCell ref="A75:F75"/>
    <mergeCell ref="H75:BG75"/>
    <mergeCell ref="BI75:BU75"/>
    <mergeCell ref="BV75:CK75"/>
    <mergeCell ref="CL75:DA75"/>
    <mergeCell ref="A74:F74"/>
    <mergeCell ref="H74:BG74"/>
    <mergeCell ref="BI74:BU74"/>
    <mergeCell ref="BV74:CK74"/>
    <mergeCell ref="CL76:DA76"/>
    <mergeCell ref="A77:F77"/>
    <mergeCell ref="H77:BG77"/>
    <mergeCell ref="BI77:BU77"/>
    <mergeCell ref="BV77:CK77"/>
    <mergeCell ref="CL77:DA77"/>
    <mergeCell ref="A76:F76"/>
    <mergeCell ref="H76:BG76"/>
    <mergeCell ref="BI76:BU76"/>
    <mergeCell ref="BV76:CK76"/>
    <mergeCell ref="CL78:DA78"/>
    <mergeCell ref="A79:F79"/>
    <mergeCell ref="H79:BG79"/>
    <mergeCell ref="BI79:BU79"/>
    <mergeCell ref="BV79:CK79"/>
    <mergeCell ref="CL79:DA79"/>
    <mergeCell ref="A78:F78"/>
    <mergeCell ref="H78:BG78"/>
    <mergeCell ref="BI78:BU78"/>
    <mergeCell ref="BV78:CK78"/>
    <mergeCell ref="CL80:DA80"/>
    <mergeCell ref="A81:F81"/>
    <mergeCell ref="H81:BG81"/>
    <mergeCell ref="BI81:BU81"/>
    <mergeCell ref="BV81:CK81"/>
    <mergeCell ref="CL81:DA81"/>
    <mergeCell ref="A80:F80"/>
    <mergeCell ref="H80:BG80"/>
    <mergeCell ref="BI80:BU80"/>
    <mergeCell ref="BV80:CK80"/>
    <mergeCell ref="CL82:DA82"/>
    <mergeCell ref="A83:F83"/>
    <mergeCell ref="H83:BG83"/>
    <mergeCell ref="BI83:BU83"/>
    <mergeCell ref="BV83:CK83"/>
    <mergeCell ref="CL83:DA83"/>
    <mergeCell ref="A82:F82"/>
    <mergeCell ref="H82:BG82"/>
    <mergeCell ref="BI82:BU82"/>
    <mergeCell ref="BV82:CK82"/>
    <mergeCell ref="CL84:DA84"/>
    <mergeCell ref="A85:F85"/>
    <mergeCell ref="H85:BG85"/>
    <mergeCell ref="BI85:BU85"/>
    <mergeCell ref="BV85:CK85"/>
    <mergeCell ref="CL85:DA85"/>
    <mergeCell ref="A84:F84"/>
    <mergeCell ref="H84:BG84"/>
    <mergeCell ref="BI84:BU84"/>
    <mergeCell ref="BV84:CK84"/>
    <mergeCell ref="CL86:DA86"/>
    <mergeCell ref="A87:F87"/>
    <mergeCell ref="H87:BG87"/>
    <mergeCell ref="BI87:BU87"/>
    <mergeCell ref="BV87:CK87"/>
    <mergeCell ref="CL87:DA87"/>
    <mergeCell ref="A86:F86"/>
    <mergeCell ref="H86:BG86"/>
    <mergeCell ref="BI86:BU86"/>
    <mergeCell ref="BV86:CK86"/>
    <mergeCell ref="CL88:DA88"/>
    <mergeCell ref="A89:F89"/>
    <mergeCell ref="H89:BG89"/>
    <mergeCell ref="BI89:BU89"/>
    <mergeCell ref="BV89:CK89"/>
    <mergeCell ref="CL89:DA89"/>
    <mergeCell ref="A88:F88"/>
    <mergeCell ref="H88:BG88"/>
    <mergeCell ref="BI88:BU88"/>
    <mergeCell ref="BV88:CK88"/>
    <mergeCell ref="CL90:DA90"/>
    <mergeCell ref="A91:F91"/>
    <mergeCell ref="H91:BG91"/>
    <mergeCell ref="BI91:BU91"/>
    <mergeCell ref="BV91:CK91"/>
    <mergeCell ref="CL91:DA91"/>
    <mergeCell ref="A90:F90"/>
    <mergeCell ref="H90:BG90"/>
    <mergeCell ref="BI90:BU90"/>
    <mergeCell ref="BV90:CK90"/>
    <mergeCell ref="CL92:DA92"/>
    <mergeCell ref="A93:F93"/>
    <mergeCell ref="H93:BG93"/>
    <mergeCell ref="BI93:BU93"/>
    <mergeCell ref="BV93:CK93"/>
    <mergeCell ref="CL93:DA93"/>
    <mergeCell ref="A92:F92"/>
    <mergeCell ref="H92:BG92"/>
    <mergeCell ref="BI92:BU92"/>
    <mergeCell ref="BV92:CK92"/>
    <mergeCell ref="CL94:DA94"/>
    <mergeCell ref="A95:F95"/>
    <mergeCell ref="H95:BG95"/>
    <mergeCell ref="BI95:BU95"/>
    <mergeCell ref="BV95:CK95"/>
    <mergeCell ref="CL95:DA95"/>
    <mergeCell ref="A94:F94"/>
    <mergeCell ref="H94:BG94"/>
    <mergeCell ref="BI94:BU94"/>
    <mergeCell ref="BV94:CK94"/>
    <mergeCell ref="CL96:DA96"/>
    <mergeCell ref="A97:F97"/>
    <mergeCell ref="H97:BG97"/>
    <mergeCell ref="BI97:BU97"/>
    <mergeCell ref="BV97:CK97"/>
    <mergeCell ref="CL97:DA97"/>
    <mergeCell ref="A96:F96"/>
    <mergeCell ref="H96:BG96"/>
    <mergeCell ref="BI96:BU96"/>
    <mergeCell ref="BV96:CK96"/>
    <mergeCell ref="CL98:DA98"/>
    <mergeCell ref="A99:F99"/>
    <mergeCell ref="H99:BG99"/>
    <mergeCell ref="BI99:BU99"/>
    <mergeCell ref="BV99:CK99"/>
    <mergeCell ref="CL99:DA99"/>
    <mergeCell ref="A98:F98"/>
    <mergeCell ref="H98:BG98"/>
    <mergeCell ref="BI98:BU98"/>
    <mergeCell ref="BV98:CK98"/>
    <mergeCell ref="CL100:DA100"/>
    <mergeCell ref="A101:F101"/>
    <mergeCell ref="H101:BG101"/>
    <mergeCell ref="BI101:BU101"/>
    <mergeCell ref="BV101:CK101"/>
    <mergeCell ref="CL101:DA101"/>
    <mergeCell ref="A100:F100"/>
    <mergeCell ref="H100:BG100"/>
    <mergeCell ref="BI100:BU100"/>
    <mergeCell ref="BV100:CK100"/>
    <mergeCell ref="CL102:DA102"/>
    <mergeCell ref="A103:F103"/>
    <mergeCell ref="H103:BG103"/>
    <mergeCell ref="BI103:BU103"/>
    <mergeCell ref="BV103:CK103"/>
    <mergeCell ref="CL103:DA103"/>
    <mergeCell ref="A102:F102"/>
    <mergeCell ref="H102:BG102"/>
    <mergeCell ref="BI102:BU102"/>
    <mergeCell ref="BV102:CK102"/>
    <mergeCell ref="CL104:DA104"/>
    <mergeCell ref="A105:F105"/>
    <mergeCell ref="H105:BG105"/>
    <mergeCell ref="BI105:BU105"/>
    <mergeCell ref="BV105:CK105"/>
    <mergeCell ref="CL105:DA105"/>
    <mergeCell ref="A104:F104"/>
    <mergeCell ref="H104:BG104"/>
    <mergeCell ref="BI104:BU104"/>
    <mergeCell ref="BV104:CK104"/>
    <mergeCell ref="CL106:DA106"/>
    <mergeCell ref="A107:F107"/>
    <mergeCell ref="H107:BG107"/>
    <mergeCell ref="BI107:BU107"/>
    <mergeCell ref="BV107:CK107"/>
    <mergeCell ref="CL107:DA107"/>
    <mergeCell ref="A106:F106"/>
    <mergeCell ref="H106:BG106"/>
    <mergeCell ref="BI106:BU106"/>
    <mergeCell ref="BV106:CK106"/>
    <mergeCell ref="CL108:DA108"/>
    <mergeCell ref="A109:F109"/>
    <mergeCell ref="H109:BG109"/>
    <mergeCell ref="BI109:BU109"/>
    <mergeCell ref="BV109:CK109"/>
    <mergeCell ref="CL109:DA109"/>
    <mergeCell ref="A108:F108"/>
    <mergeCell ref="H108:BG108"/>
    <mergeCell ref="BI108:BU108"/>
    <mergeCell ref="BV108:CK108"/>
    <mergeCell ref="CL110:DA110"/>
    <mergeCell ref="A111:F111"/>
    <mergeCell ref="H111:BG111"/>
    <mergeCell ref="BI111:BU111"/>
    <mergeCell ref="BV111:CK111"/>
    <mergeCell ref="CL111:DA111"/>
    <mergeCell ref="A110:F110"/>
    <mergeCell ref="H110:BG110"/>
    <mergeCell ref="BI110:BU110"/>
    <mergeCell ref="BV110:CK110"/>
    <mergeCell ref="G118:DA118"/>
    <mergeCell ref="A114:F114"/>
    <mergeCell ref="H114:BG114"/>
    <mergeCell ref="BI114:BU114"/>
    <mergeCell ref="BV114:CK114"/>
    <mergeCell ref="CL114:DA114"/>
    <mergeCell ref="G117:DA117"/>
    <mergeCell ref="A115:DA115"/>
    <mergeCell ref="A116:DA116"/>
    <mergeCell ref="CL112:DA112"/>
    <mergeCell ref="A113:F113"/>
    <mergeCell ref="H113:BG113"/>
    <mergeCell ref="BI113:BU113"/>
    <mergeCell ref="BV113:CK113"/>
    <mergeCell ref="CL113:DA113"/>
    <mergeCell ref="A112:F112"/>
    <mergeCell ref="H112:BG112"/>
    <mergeCell ref="BI112:BU112"/>
    <mergeCell ref="BV112:CK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2019-04-16T05:39:11Z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MKP.SMETA.WARM.2020.PLAN.D</vt:lpwstr>
  </property>
  <property fmtid="{D5CDD505-2E9C-101B-9397-08002B2CF9AE}" pid="3" name="Periodicity">
    <vt:lpwstr>YEAR</vt:lpwstr>
  </property>
  <property fmtid="{D5CDD505-2E9C-101B-9397-08002B2CF9AE}" pid="4" name="TypePlanning">
    <vt:lpwstr>PLAN</vt:lpwstr>
  </property>
  <property fmtid="{D5CDD505-2E9C-101B-9397-08002B2CF9AE}" pid="5" name="CurrentVersion">
    <vt:lpwstr>1.0</vt:lpwstr>
  </property>
</Properties>
</file>